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13.6\nas\授業力向上\Ｒ６授業力向上課\20 中堅教諭等資質向上研修\★_中堅ライン確認フォルダ\★061015_研修報告書提出について\04_文取確認\09~14研修論文・研修実施報告書等\"/>
    </mc:Choice>
  </mc:AlternateContent>
  <bookViews>
    <workbookView xWindow="-120" yWindow="-120" windowWidth="29040" windowHeight="16440"/>
  </bookViews>
  <sheets>
    <sheet name="様式 教ー２" sheetId="1" r:id="rId1"/>
    <sheet name="【記入例】様式 教ー２" sheetId="4" r:id="rId2"/>
    <sheet name="集計" sheetId="2" state="hidden" r:id="rId3"/>
  </sheets>
  <definedNames>
    <definedName name="_xlnm.Print_Area" localSheetId="1">'【記入例】様式 教ー２'!$B$1:$W$91</definedName>
    <definedName name="_xlnm.Print_Area" localSheetId="2">集計!$A$1:$W$3</definedName>
    <definedName name="_xlnm.Print_Area" localSheetId="0">'様式 教ー２'!$B$1:$W$91</definedName>
    <definedName name="事例研究" localSheetId="1">#REF!</definedName>
    <definedName name="事例研究">#REF!</definedName>
    <definedName name="生活指導・進路指導" localSheetId="1">#REF!</definedName>
    <definedName name="生活指導・進路指導">#REF!</definedName>
    <definedName name="代替" localSheetId="1">#REF!</definedName>
    <definedName name="代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 i="1" l="1"/>
  <c r="S24" i="1"/>
  <c r="S24" i="4"/>
  <c r="Y44" i="4"/>
  <c r="U44" i="4"/>
  <c r="AA44" i="4" s="1"/>
  <c r="AB44" i="4" s="1"/>
  <c r="Y43" i="4"/>
  <c r="U43" i="4"/>
  <c r="AA43" i="4" s="1"/>
  <c r="AB43" i="4" s="1"/>
  <c r="Y42" i="4"/>
  <c r="U42" i="4" s="1"/>
  <c r="AA42" i="4" s="1"/>
  <c r="AB42" i="4" s="1"/>
  <c r="Y41" i="4"/>
  <c r="U41" i="4"/>
  <c r="AA41" i="4" s="1"/>
  <c r="AB41" i="4" s="1"/>
  <c r="Y40" i="4"/>
  <c r="U40" i="4"/>
  <c r="AA40" i="4" s="1"/>
  <c r="AB40" i="4" s="1"/>
  <c r="Y39" i="4"/>
  <c r="U39" i="4"/>
  <c r="AA39" i="4" s="1"/>
  <c r="AB39" i="4" s="1"/>
  <c r="Y38" i="4"/>
  <c r="U38" i="4"/>
  <c r="AA38" i="4" s="1"/>
  <c r="AB38" i="4" s="1"/>
  <c r="Y37" i="4"/>
  <c r="U37" i="4"/>
  <c r="AA37" i="4" s="1"/>
  <c r="AB37" i="4" s="1"/>
  <c r="Y36" i="4"/>
  <c r="U36" i="4"/>
  <c r="AA36" i="4" s="1"/>
  <c r="AB36" i="4" s="1"/>
  <c r="Y35" i="4"/>
  <c r="U35" i="4"/>
  <c r="AA35" i="4" s="1"/>
  <c r="AB35" i="4" s="1"/>
  <c r="Y34" i="4"/>
  <c r="U34" i="4"/>
  <c r="AA34" i="4" s="1"/>
  <c r="AB34" i="4" s="1"/>
  <c r="Y33" i="4"/>
  <c r="U33" i="4"/>
  <c r="AA33" i="4" s="1"/>
  <c r="AB33" i="4" s="1"/>
  <c r="Y32" i="4"/>
  <c r="U32" i="4"/>
  <c r="AA32" i="4" s="1"/>
  <c r="AB32" i="4" s="1"/>
  <c r="Y31" i="4"/>
  <c r="U31" i="4"/>
  <c r="X37" i="4" s="1"/>
  <c r="Y30" i="4"/>
  <c r="U30" i="4"/>
  <c r="AA30" i="4" s="1"/>
  <c r="AB30" i="4" s="1"/>
  <c r="Y29" i="4"/>
  <c r="U29" i="4"/>
  <c r="AA29" i="4" s="1"/>
  <c r="AB29" i="4" s="1"/>
  <c r="AA31" i="4" l="1"/>
  <c r="AB31" i="4" s="1"/>
  <c r="X40" i="4"/>
  <c r="U45" i="4" s="1"/>
  <c r="X44" i="4"/>
  <c r="S25" i="1"/>
  <c r="AC72" i="4"/>
  <c r="AC71" i="4"/>
  <c r="I71" i="4"/>
  <c r="AC70" i="4"/>
  <c r="S70" i="4"/>
  <c r="U70" i="4" s="1"/>
  <c r="I70" i="4"/>
  <c r="AC69" i="4"/>
  <c r="S69" i="4"/>
  <c r="U69" i="4" s="1"/>
  <c r="I69" i="4"/>
  <c r="AC68" i="4"/>
  <c r="I68" i="4"/>
  <c r="AC67" i="4"/>
  <c r="I67" i="4"/>
  <c r="AC66" i="4"/>
  <c r="I66" i="4"/>
  <c r="AC62" i="4"/>
  <c r="I62" i="4"/>
  <c r="AC61" i="4"/>
  <c r="S61" i="4"/>
  <c r="U61" i="4" s="1"/>
  <c r="I61" i="4"/>
  <c r="M41" i="1"/>
  <c r="I62" i="1"/>
  <c r="M41" i="4"/>
  <c r="S26" i="4" l="1"/>
  <c r="S26" i="1"/>
  <c r="S44" i="4" l="1"/>
  <c r="S43" i="4"/>
  <c r="S42" i="4"/>
  <c r="P41" i="4"/>
  <c r="I40" i="4"/>
  <c r="S39" i="4"/>
  <c r="I39" i="4"/>
  <c r="I38" i="4"/>
  <c r="I37" i="4"/>
  <c r="S36" i="4"/>
  <c r="I36" i="4"/>
  <c r="S35" i="4"/>
  <c r="I35" i="4"/>
  <c r="S34" i="4"/>
  <c r="I34" i="4"/>
  <c r="S33" i="4"/>
  <c r="I33" i="4"/>
  <c r="I32" i="4"/>
  <c r="I31" i="4"/>
  <c r="I30" i="4"/>
  <c r="I29" i="4"/>
  <c r="S25" i="4"/>
  <c r="Y23" i="4"/>
  <c r="Y22" i="4"/>
  <c r="Y21" i="4"/>
  <c r="Y20" i="4"/>
  <c r="Y19" i="4"/>
  <c r="Y18" i="4"/>
  <c r="Y17" i="4"/>
  <c r="Y14" i="4"/>
  <c r="Y6" i="4"/>
  <c r="AI61" i="4" l="1"/>
  <c r="AO61" i="4"/>
  <c r="AJ61" i="4"/>
  <c r="AD61" i="4"/>
  <c r="AE61" i="4"/>
  <c r="AK61" i="4"/>
  <c r="AF61" i="4"/>
  <c r="AL61" i="4"/>
  <c r="AG61" i="4"/>
  <c r="AM61" i="4"/>
  <c r="AH61" i="4"/>
  <c r="AN61" i="4"/>
  <c r="K40" i="4"/>
  <c r="K32" i="4"/>
  <c r="K30" i="4"/>
  <c r="K41" i="4"/>
  <c r="K38" i="4"/>
  <c r="K37" i="4"/>
  <c r="K29" i="4"/>
  <c r="K31" i="4"/>
  <c r="K67" i="4" l="1"/>
  <c r="S67" i="4" s="1"/>
  <c r="U67" i="4" s="1"/>
  <c r="K66" i="4"/>
  <c r="S66" i="4" s="1"/>
  <c r="U66" i="4" s="1"/>
  <c r="K68" i="4"/>
  <c r="S68" i="4" s="1"/>
  <c r="U68" i="4" s="1"/>
  <c r="K62" i="4"/>
  <c r="S62" i="4" s="1"/>
  <c r="K71" i="4"/>
  <c r="S71" i="4" s="1"/>
  <c r="U71" i="4" s="1"/>
  <c r="Q4" i="4"/>
  <c r="S31" i="4"/>
  <c r="S37" i="4"/>
  <c r="S41" i="4"/>
  <c r="S32" i="4"/>
  <c r="S38" i="4"/>
  <c r="S30" i="4"/>
  <c r="H3" i="2"/>
  <c r="G3" i="2"/>
  <c r="U62" i="4" l="1"/>
  <c r="U72" i="4" s="1"/>
  <c r="S72" i="4"/>
  <c r="M72" i="4" s="1"/>
  <c r="S29" i="4"/>
  <c r="S40" i="4"/>
  <c r="S23" i="4"/>
  <c r="F3" i="2"/>
  <c r="AC72" i="1"/>
  <c r="AC71" i="1"/>
  <c r="AC70" i="1"/>
  <c r="AC69" i="1"/>
  <c r="AC68" i="1"/>
  <c r="AC67" i="1"/>
  <c r="AC66" i="1"/>
  <c r="AC62" i="1"/>
  <c r="AC61" i="1"/>
  <c r="Y6" i="1" l="1"/>
  <c r="E3" i="2"/>
  <c r="D3" i="2"/>
  <c r="C3" i="2"/>
  <c r="B3" i="2"/>
  <c r="I71" i="1" l="1"/>
  <c r="I70" i="1"/>
  <c r="I69" i="1"/>
  <c r="I68" i="1"/>
  <c r="I67" i="1"/>
  <c r="I66" i="1"/>
  <c r="I61" i="1"/>
  <c r="S70" i="1" l="1"/>
  <c r="S69" i="1"/>
  <c r="S61" i="1"/>
  <c r="U61" i="1" s="1"/>
  <c r="O3" i="2" s="1"/>
  <c r="U70" i="1" l="1"/>
  <c r="U3" i="2" s="1"/>
  <c r="U69" i="1"/>
  <c r="T3" i="2" s="1"/>
  <c r="Q4" i="1"/>
  <c r="Y42" i="1"/>
  <c r="U42" i="1" s="1"/>
  <c r="AA42" i="1" s="1"/>
  <c r="AB42" i="1" s="1"/>
  <c r="S36" i="1"/>
  <c r="S35" i="1"/>
  <c r="S34" i="1"/>
  <c r="S33" i="1"/>
  <c r="Y44" i="1"/>
  <c r="U44" i="1" s="1"/>
  <c r="AA44" i="1" s="1"/>
  <c r="AB44" i="1" s="1"/>
  <c r="Y43" i="1"/>
  <c r="U43" i="1" s="1"/>
  <c r="AA43" i="1" s="1"/>
  <c r="AB43" i="1" s="1"/>
  <c r="Y39" i="1"/>
  <c r="S39" i="1" s="1"/>
  <c r="Y36" i="1"/>
  <c r="Y35" i="1"/>
  <c r="Y34" i="1"/>
  <c r="Y33" i="1"/>
  <c r="P41" i="1"/>
  <c r="S44" i="1" l="1"/>
  <c r="S43" i="1"/>
  <c r="S42" i="1"/>
  <c r="I40" i="1"/>
  <c r="I39" i="1"/>
  <c r="U39" i="1" s="1"/>
  <c r="AA39" i="1" s="1"/>
  <c r="AB39" i="1" s="1"/>
  <c r="I38" i="1"/>
  <c r="Y23" i="1" l="1"/>
  <c r="Y22" i="1"/>
  <c r="Y21" i="1"/>
  <c r="Y20" i="1"/>
  <c r="Y19" i="1"/>
  <c r="Y18" i="1"/>
  <c r="Y17" i="1"/>
  <c r="Y14" i="1"/>
  <c r="K37" i="1" l="1"/>
  <c r="K40" i="1"/>
  <c r="K41" i="1"/>
  <c r="K32" i="1"/>
  <c r="K31" i="1"/>
  <c r="K29" i="1"/>
  <c r="K38" i="1"/>
  <c r="K30" i="1"/>
  <c r="AL61" i="1"/>
  <c r="AF61" i="1"/>
  <c r="AN61" i="1"/>
  <c r="AH61" i="1"/>
  <c r="AK61" i="1"/>
  <c r="AE61" i="1"/>
  <c r="AM61" i="1"/>
  <c r="AG61" i="1"/>
  <c r="AI61" i="1"/>
  <c r="AO61" i="1"/>
  <c r="AJ61" i="1"/>
  <c r="AD61" i="1"/>
  <c r="I37" i="1"/>
  <c r="I36" i="1"/>
  <c r="U36" i="1" s="1"/>
  <c r="AA36" i="1" s="1"/>
  <c r="AB36" i="1" s="1"/>
  <c r="I35" i="1"/>
  <c r="U35" i="1" s="1"/>
  <c r="AA35" i="1" s="1"/>
  <c r="AB35" i="1" s="1"/>
  <c r="I34" i="1"/>
  <c r="U34" i="1" s="1"/>
  <c r="AA34" i="1" s="1"/>
  <c r="AB34" i="1" s="1"/>
  <c r="I33" i="1"/>
  <c r="U33" i="1" s="1"/>
  <c r="AA33" i="1" s="1"/>
  <c r="AB33" i="1" s="1"/>
  <c r="I32" i="1"/>
  <c r="I31" i="1"/>
  <c r="I30" i="1"/>
  <c r="I29" i="1"/>
  <c r="K71" i="1" l="1"/>
  <c r="S71" i="1" s="1"/>
  <c r="U71" i="1" s="1"/>
  <c r="K68" i="1"/>
  <c r="S68" i="1" s="1"/>
  <c r="K67" i="1"/>
  <c r="S67" i="1" s="1"/>
  <c r="K62" i="1"/>
  <c r="K66" i="1"/>
  <c r="S66" i="1" s="1"/>
  <c r="U66" i="1" s="1"/>
  <c r="Y38" i="1"/>
  <c r="U38" i="1" s="1"/>
  <c r="AA38" i="1" s="1"/>
  <c r="AB38" i="1" s="1"/>
  <c r="Y40" i="1"/>
  <c r="U40" i="1" s="1"/>
  <c r="AA40" i="1" s="1"/>
  <c r="AB40" i="1" s="1"/>
  <c r="S62" i="1" l="1"/>
  <c r="S72" i="1" s="1"/>
  <c r="W3" i="2" s="1"/>
  <c r="Q3" i="2"/>
  <c r="U67" i="1"/>
  <c r="R3" i="2" s="1"/>
  <c r="U68" i="1"/>
  <c r="S3" i="2" s="1"/>
  <c r="V3" i="2"/>
  <c r="Y37" i="1"/>
  <c r="U37" i="1" s="1"/>
  <c r="AA37" i="1" s="1"/>
  <c r="AB37" i="1" s="1"/>
  <c r="S40" i="1"/>
  <c r="S38" i="1"/>
  <c r="U62" i="1" l="1"/>
  <c r="P3" i="2" s="1"/>
  <c r="M72" i="1"/>
  <c r="Y29" i="1"/>
  <c r="U29" i="1" s="1"/>
  <c r="Y30" i="1"/>
  <c r="U30" i="1" s="1"/>
  <c r="S41" i="1"/>
  <c r="U41" i="1" s="1"/>
  <c r="X44" i="1" s="1"/>
  <c r="Y41" i="1"/>
  <c r="Y32" i="1"/>
  <c r="U32" i="1" s="1"/>
  <c r="AA32" i="1" s="1"/>
  <c r="AB32" i="1" s="1"/>
  <c r="Y31" i="1"/>
  <c r="U31" i="1" s="1"/>
  <c r="AA31" i="1" s="1"/>
  <c r="AB31" i="1" s="1"/>
  <c r="S37" i="1"/>
  <c r="X40" i="1"/>
  <c r="M3" i="2" s="1"/>
  <c r="U72" i="1" l="1"/>
  <c r="K3" i="2" s="1"/>
  <c r="AA30" i="1"/>
  <c r="AB30" i="1" s="1"/>
  <c r="X37" i="1"/>
  <c r="S29" i="1"/>
  <c r="AA41" i="1"/>
  <c r="AB41" i="1" s="1"/>
  <c r="N3" i="2" s="1"/>
  <c r="S30" i="1"/>
  <c r="S31" i="1"/>
  <c r="S32" i="1"/>
  <c r="U45" i="1" l="1"/>
  <c r="AA29" i="1"/>
  <c r="AB29" i="1" s="1"/>
  <c r="L3" i="2" s="1"/>
  <c r="J3" i="2" l="1"/>
  <c r="I3" i="2" s="1"/>
</calcChain>
</file>

<file path=xl/comments1.xml><?xml version="1.0" encoding="utf-8"?>
<comments xmlns="http://schemas.openxmlformats.org/spreadsheetml/2006/main">
  <authors>
    <author>東京都</author>
  </authors>
  <commentList>
    <comment ref="K14" authorId="0" shapeId="0">
      <text>
        <r>
          <rPr>
            <b/>
            <sz val="11"/>
            <color indexed="81"/>
            <rFont val="メイリオ"/>
            <family val="3"/>
            <charset val="128"/>
          </rPr>
          <t>末尾に必ずＡまたはＢを入力してください。
【参考】
今年度新規受講者：Ａ
昨年度以前からの受講者：Ｂ</t>
        </r>
      </text>
    </comment>
  </commentList>
</comments>
</file>

<file path=xl/comments2.xml><?xml version="1.0" encoding="utf-8"?>
<comments xmlns="http://schemas.openxmlformats.org/spreadsheetml/2006/main">
  <authors>
    <author>東京都</author>
  </authors>
  <commentList>
    <comment ref="K14" authorId="0" shapeId="0">
      <text>
        <r>
          <rPr>
            <b/>
            <sz val="11"/>
            <color indexed="81"/>
            <rFont val="メイリオ"/>
            <family val="3"/>
            <charset val="128"/>
          </rPr>
          <t>末尾に必ずＡまたはＢを入力してください。
【参考】
今年度新規受講者：Ａ
昨年度以前からの受講者：Ｂ</t>
        </r>
      </text>
    </comment>
  </commentList>
</comments>
</file>

<file path=xl/sharedStrings.xml><?xml version="1.0" encoding="utf-8"?>
<sst xmlns="http://schemas.openxmlformats.org/spreadsheetml/2006/main" count="429" uniqueCount="191">
  <si>
    <t>（様式 教－２）</t>
    <rPh sb="1" eb="3">
      <t>ヨウシキ</t>
    </rPh>
    <rPh sb="4" eb="5">
      <t>キョウ</t>
    </rPh>
    <phoneticPr fontId="3"/>
  </si>
  <si>
    <t>５年保存</t>
    <phoneticPr fontId="3"/>
  </si>
  <si>
    <t>令和○年○月○日</t>
  </si>
  <si>
    <t>学校(園)名</t>
    <rPh sb="0" eb="2">
      <t>ガッコウ</t>
    </rPh>
    <rPh sb="3" eb="4">
      <t>エン</t>
    </rPh>
    <rPh sb="5" eb="6">
      <t>メイ</t>
    </rPh>
    <phoneticPr fontId="3"/>
  </si>
  <si>
    <t>校長名</t>
    <rPh sb="0" eb="1">
      <t>コウ</t>
    </rPh>
    <rPh sb="1" eb="2">
      <t>チョウ</t>
    </rPh>
    <rPh sb="2" eb="3">
      <t>メイ</t>
    </rPh>
    <phoneticPr fontId="3"/>
  </si>
  <si>
    <t>（公印省略）</t>
    <rPh sb="1" eb="3">
      <t>コウイン</t>
    </rPh>
    <rPh sb="3" eb="5">
      <t>ショウリャク</t>
    </rPh>
    <phoneticPr fontId="3"/>
  </si>
  <si>
    <t>電話</t>
    <rPh sb="0" eb="1">
      <t>デン</t>
    </rPh>
    <rPh sb="1" eb="2">
      <t>ハナシ</t>
    </rPh>
    <phoneticPr fontId="3"/>
  </si>
  <si>
    <t>フリガナ</t>
    <phoneticPr fontId="2"/>
  </si>
  <si>
    <t>受講者氏名</t>
    <rPh sb="0" eb="3">
      <t>ジュコウシャ</t>
    </rPh>
    <rPh sb="3" eb="5">
      <t>シメイ</t>
    </rPh>
    <phoneticPr fontId="2"/>
  </si>
  <si>
    <t>職名</t>
    <rPh sb="0" eb="2">
      <t>ショクメイ</t>
    </rPh>
    <phoneticPr fontId="2"/>
  </si>
  <si>
    <t>職員番号</t>
    <rPh sb="0" eb="2">
      <t>ショクイン</t>
    </rPh>
    <rPh sb="2" eb="4">
      <t>バンゴウ</t>
    </rPh>
    <phoneticPr fontId="2"/>
  </si>
  <si>
    <t>受講者番号</t>
    <rPh sb="0" eb="2">
      <t>ジュコウ</t>
    </rPh>
    <rPh sb="2" eb="3">
      <t>シャ</t>
    </rPh>
    <rPh sb="3" eb="5">
      <t>バンゴウ</t>
    </rPh>
    <phoneticPr fontId="2"/>
  </si>
  <si>
    <t>研修の段階</t>
    <rPh sb="0" eb="2">
      <t>ケンシュウ</t>
    </rPh>
    <rPh sb="3" eb="5">
      <t>ダンカイ</t>
    </rPh>
    <phoneticPr fontId="2"/>
  </si>
  <si>
    <t>学習指導</t>
    <rPh sb="0" eb="2">
      <t>ガクシュウ</t>
    </rPh>
    <rPh sb="2" eb="4">
      <t>シドウ</t>
    </rPh>
    <phoneticPr fontId="2"/>
  </si>
  <si>
    <t>生活指導・進路指導</t>
    <rPh sb="0" eb="2">
      <t>セイカツ</t>
    </rPh>
    <rPh sb="2" eb="4">
      <t>シドウ</t>
    </rPh>
    <rPh sb="5" eb="7">
      <t>シンロ</t>
    </rPh>
    <rPh sb="7" eb="9">
      <t>シドウ</t>
    </rPh>
    <phoneticPr fontId="2"/>
  </si>
  <si>
    <t>段階</t>
    <rPh sb="0" eb="2">
      <t>ダンカイ</t>
    </rPh>
    <phoneticPr fontId="2"/>
  </si>
  <si>
    <t>①</t>
    <phoneticPr fontId="3"/>
  </si>
  <si>
    <t>教職大学院派遣研修修了者</t>
    <rPh sb="0" eb="2">
      <t>キョウショク</t>
    </rPh>
    <rPh sb="2" eb="5">
      <t>ダイガクイン</t>
    </rPh>
    <rPh sb="5" eb="7">
      <t>ハケン</t>
    </rPh>
    <rPh sb="7" eb="9">
      <t>ケンシュウ</t>
    </rPh>
    <rPh sb="9" eb="12">
      <t>シュウリョウシャ</t>
    </rPh>
    <phoneticPr fontId="3"/>
  </si>
  <si>
    <t>⑥</t>
    <phoneticPr fontId="3"/>
  </si>
  <si>
    <t>②</t>
    <phoneticPr fontId="3"/>
  </si>
  <si>
    <t>東京都教員研究生修了者、東京都教育研究員修了者</t>
    <rPh sb="0" eb="3">
      <t>トウキョウト</t>
    </rPh>
    <rPh sb="3" eb="5">
      <t>キョウイン</t>
    </rPh>
    <rPh sb="5" eb="8">
      <t>ケンキュウセイ</t>
    </rPh>
    <rPh sb="8" eb="11">
      <t>シュウリョウシャ</t>
    </rPh>
    <rPh sb="12" eb="15">
      <t>トウキョウト</t>
    </rPh>
    <rPh sb="15" eb="17">
      <t>キョウイク</t>
    </rPh>
    <rPh sb="17" eb="20">
      <t>ケンキュウイン</t>
    </rPh>
    <rPh sb="20" eb="23">
      <t>シュウリョウシャ</t>
    </rPh>
    <phoneticPr fontId="3"/>
  </si>
  <si>
    <t>⑦</t>
    <phoneticPr fontId="3"/>
  </si>
  <si>
    <t>教育行政研修修了者</t>
    <rPh sb="0" eb="2">
      <t>キョウイク</t>
    </rPh>
    <rPh sb="2" eb="4">
      <t>ギョウセイ</t>
    </rPh>
    <rPh sb="4" eb="6">
      <t>ケンシュウ</t>
    </rPh>
    <rPh sb="6" eb="9">
      <t>シュウリョウシャ</t>
    </rPh>
    <phoneticPr fontId="3"/>
  </si>
  <si>
    <t>③</t>
    <phoneticPr fontId="3"/>
  </si>
  <si>
    <t>東京教師道場リーダー、東京教師道場リーダー修了者</t>
    <rPh sb="0" eb="2">
      <t>トウキョウ</t>
    </rPh>
    <rPh sb="2" eb="4">
      <t>キョウシ</t>
    </rPh>
    <rPh sb="4" eb="6">
      <t>ドウジョウ</t>
    </rPh>
    <rPh sb="11" eb="13">
      <t>トウキョウ</t>
    </rPh>
    <rPh sb="13" eb="15">
      <t>キョウシ</t>
    </rPh>
    <rPh sb="15" eb="17">
      <t>ドウジョウ</t>
    </rPh>
    <rPh sb="21" eb="24">
      <t>シュウリョウシャ</t>
    </rPh>
    <phoneticPr fontId="3"/>
  </si>
  <si>
    <t>ⅲ段階で研究歴等が二つ以上↓</t>
    <rPh sb="1" eb="3">
      <t>ダンカイ</t>
    </rPh>
    <rPh sb="4" eb="6">
      <t>ケンキュウ</t>
    </rPh>
    <rPh sb="6" eb="7">
      <t>レキ</t>
    </rPh>
    <rPh sb="7" eb="8">
      <t>ナド</t>
    </rPh>
    <rPh sb="9" eb="10">
      <t>フタ</t>
    </rPh>
    <rPh sb="11" eb="13">
      <t>イジョウ</t>
    </rPh>
    <phoneticPr fontId="3"/>
  </si>
  <si>
    <t>④</t>
    <phoneticPr fontId="3"/>
  </si>
  <si>
    <t>研究開発委員会委員経験者</t>
    <rPh sb="0" eb="2">
      <t>ケンキュウ</t>
    </rPh>
    <rPh sb="2" eb="4">
      <t>カイハツ</t>
    </rPh>
    <rPh sb="4" eb="7">
      <t>イインカイ</t>
    </rPh>
    <rPh sb="7" eb="9">
      <t>イイン</t>
    </rPh>
    <rPh sb="9" eb="12">
      <t>ケイケンシャ</t>
    </rPh>
    <phoneticPr fontId="3"/>
  </si>
  <si>
    <t>研究歴１：</t>
    <rPh sb="0" eb="2">
      <t>ケンキュウ</t>
    </rPh>
    <rPh sb="2" eb="3">
      <t>レキ</t>
    </rPh>
    <phoneticPr fontId="3"/>
  </si>
  <si>
    <t>⑤</t>
    <phoneticPr fontId="3"/>
  </si>
  <si>
    <t>東京教師道場部員、東京教師道場部員修了者</t>
    <rPh sb="0" eb="2">
      <t>トウキョウ</t>
    </rPh>
    <rPh sb="2" eb="4">
      <t>キョウシ</t>
    </rPh>
    <rPh sb="4" eb="6">
      <t>ドウジョウ</t>
    </rPh>
    <rPh sb="6" eb="8">
      <t>ブイン</t>
    </rPh>
    <rPh sb="9" eb="11">
      <t>トウキョウ</t>
    </rPh>
    <rPh sb="11" eb="13">
      <t>キョウシ</t>
    </rPh>
    <rPh sb="13" eb="15">
      <t>ドウジョウ</t>
    </rPh>
    <rPh sb="15" eb="17">
      <t>ブイン</t>
    </rPh>
    <rPh sb="17" eb="20">
      <t>シュウリョウシャ</t>
    </rPh>
    <phoneticPr fontId="3"/>
  </si>
  <si>
    <t>研究歴２：</t>
    <rPh sb="0" eb="2">
      <t>ケンキュウ</t>
    </rPh>
    <rPh sb="2" eb="3">
      <t>レキ</t>
    </rPh>
    <phoneticPr fontId="3"/>
  </si>
  <si>
    <t>１　校外における研修</t>
    <rPh sb="2" eb="4">
      <t>コウガイ</t>
    </rPh>
    <rPh sb="8" eb="10">
      <t>ケンシュウ</t>
    </rPh>
    <phoneticPr fontId="2"/>
  </si>
  <si>
    <t>６○○第○○○号</t>
    <phoneticPr fontId="2"/>
  </si>
  <si>
    <t>令和６年度東京都公立学校中堅教諭等資質向上研修Ⅰ　研修実施報告書</t>
    <rPh sb="3" eb="5">
      <t>ネンド</t>
    </rPh>
    <rPh sb="5" eb="7">
      <t>トウキョウ</t>
    </rPh>
    <rPh sb="6" eb="7">
      <t>ヘイネンド</t>
    </rPh>
    <rPh sb="8" eb="10">
      <t>コウリツ</t>
    </rPh>
    <rPh sb="10" eb="12">
      <t>ガッコウ</t>
    </rPh>
    <rPh sb="12" eb="14">
      <t>チュウケン</t>
    </rPh>
    <rPh sb="14" eb="16">
      <t>キョウユ</t>
    </rPh>
    <rPh sb="16" eb="17">
      <t>トウ</t>
    </rPh>
    <rPh sb="17" eb="19">
      <t>シシツ</t>
    </rPh>
    <rPh sb="19" eb="21">
      <t>コウジョウ</t>
    </rPh>
    <rPh sb="21" eb="23">
      <t>ケンシュウ</t>
    </rPh>
    <rPh sb="25" eb="27">
      <t>ケンシュウ</t>
    </rPh>
    <rPh sb="27" eb="29">
      <t>ジッシ</t>
    </rPh>
    <rPh sb="29" eb="32">
      <t>ホウコクショ</t>
    </rPh>
    <phoneticPr fontId="3"/>
  </si>
  <si>
    <t>研修項目</t>
    <rPh sb="0" eb="2">
      <t>ケンシュウ</t>
    </rPh>
    <rPh sb="2" eb="4">
      <t>コウモク</t>
    </rPh>
    <phoneticPr fontId="2"/>
  </si>
  <si>
    <t>研修タイトル</t>
    <rPh sb="0" eb="2">
      <t>ケンシュウ</t>
    </rPh>
    <phoneticPr fontId="2"/>
  </si>
  <si>
    <t>授業研究Ａ</t>
    <rPh sb="0" eb="2">
      <t>ジュギョウ</t>
    </rPh>
    <rPh sb="2" eb="4">
      <t>ケンキュウ</t>
    </rPh>
    <phoneticPr fontId="2"/>
  </si>
  <si>
    <t>学習指導に関するレポート</t>
    <rPh sb="0" eb="2">
      <t>ガクシュウ</t>
    </rPh>
    <rPh sb="2" eb="4">
      <t>シドウ</t>
    </rPh>
    <rPh sb="5" eb="6">
      <t>カン</t>
    </rPh>
    <phoneticPr fontId="2"/>
  </si>
  <si>
    <t>授業研究Ｂ</t>
    <rPh sb="0" eb="2">
      <t>ジュギョウ</t>
    </rPh>
    <rPh sb="2" eb="4">
      <t>ケンキュウ</t>
    </rPh>
    <phoneticPr fontId="2"/>
  </si>
  <si>
    <t>教育相談等に関する研修Ａ</t>
    <rPh sb="0" eb="2">
      <t>キョウイク</t>
    </rPh>
    <rPh sb="2" eb="4">
      <t>ソウダン</t>
    </rPh>
    <rPh sb="4" eb="5">
      <t>トウ</t>
    </rPh>
    <rPh sb="6" eb="7">
      <t>カン</t>
    </rPh>
    <rPh sb="9" eb="11">
      <t>ケンシュウ</t>
    </rPh>
    <phoneticPr fontId="2"/>
  </si>
  <si>
    <t>教育相談等に関する研修Ｂ</t>
    <rPh sb="0" eb="2">
      <t>キョウイク</t>
    </rPh>
    <rPh sb="2" eb="4">
      <t>ソウダン</t>
    </rPh>
    <rPh sb="4" eb="5">
      <t>トウ</t>
    </rPh>
    <rPh sb="6" eb="7">
      <t>カン</t>
    </rPh>
    <rPh sb="9" eb="11">
      <t>ケンシュウ</t>
    </rPh>
    <phoneticPr fontId="2"/>
  </si>
  <si>
    <t>生活指導・進路指導等に関するレポート</t>
    <rPh sb="0" eb="2">
      <t>セイカツ</t>
    </rPh>
    <rPh sb="2" eb="4">
      <t>シドウ</t>
    </rPh>
    <rPh sb="5" eb="7">
      <t>シンロ</t>
    </rPh>
    <rPh sb="7" eb="9">
      <t>シドウ</t>
    </rPh>
    <rPh sb="9" eb="10">
      <t>トウ</t>
    </rPh>
    <rPh sb="11" eb="12">
      <t>カン</t>
    </rPh>
    <phoneticPr fontId="2"/>
  </si>
  <si>
    <t>選択研修</t>
    <rPh sb="0" eb="2">
      <t>センタク</t>
    </rPh>
    <rPh sb="2" eb="4">
      <t>ケンシュウ</t>
    </rPh>
    <phoneticPr fontId="2"/>
  </si>
  <si>
    <t>人権教育と新たな教育課題</t>
    <rPh sb="0" eb="2">
      <t>ジンケン</t>
    </rPh>
    <rPh sb="2" eb="4">
      <t>キョウイク</t>
    </rPh>
    <rPh sb="5" eb="6">
      <t>アラ</t>
    </rPh>
    <rPh sb="8" eb="10">
      <t>キョウイク</t>
    </rPh>
    <rPh sb="10" eb="12">
      <t>カダイ</t>
    </rPh>
    <phoneticPr fontId="2"/>
  </si>
  <si>
    <t>生活指導・
進路指導</t>
    <rPh sb="0" eb="2">
      <t>セイカツ</t>
    </rPh>
    <rPh sb="2" eb="4">
      <t>シドウ</t>
    </rPh>
    <phoneticPr fontId="2"/>
  </si>
  <si>
    <t>公務員としての資質向上</t>
    <rPh sb="0" eb="3">
      <t>コウムイン</t>
    </rPh>
    <phoneticPr fontId="2"/>
  </si>
  <si>
    <t>必要回数</t>
    <rPh sb="0" eb="2">
      <t>ヒツヨウ</t>
    </rPh>
    <rPh sb="2" eb="4">
      <t>カイスウ</t>
    </rPh>
    <phoneticPr fontId="2"/>
  </si>
  <si>
    <t>今年度の受講回数</t>
    <rPh sb="0" eb="3">
      <t>コンネンド</t>
    </rPh>
    <rPh sb="4" eb="6">
      <t>ジュコウ</t>
    </rPh>
    <rPh sb="6" eb="8">
      <t>カイスウ</t>
    </rPh>
    <phoneticPr fontId="2"/>
  </si>
  <si>
    <t>昨年度までの受講回数</t>
    <rPh sb="0" eb="3">
      <t>サクネンド</t>
    </rPh>
    <rPh sb="6" eb="8">
      <t>ジュコウ</t>
    </rPh>
    <rPh sb="8" eb="10">
      <t>カイスウ</t>
    </rPh>
    <phoneticPr fontId="2"/>
  </si>
  <si>
    <t>回数小計</t>
    <rPh sb="0" eb="2">
      <t>カイスウ</t>
    </rPh>
    <rPh sb="2" eb="4">
      <t>ショウケイ</t>
    </rPh>
    <phoneticPr fontId="2"/>
  </si>
  <si>
    <t>実施日</t>
    <rPh sb="0" eb="3">
      <t>ジッシビ</t>
    </rPh>
    <phoneticPr fontId="2"/>
  </si>
  <si>
    <t>研修内容</t>
    <rPh sb="0" eb="2">
      <t>ケンシュウ</t>
    </rPh>
    <rPh sb="2" eb="4">
      <t>ナイヨウ</t>
    </rPh>
    <phoneticPr fontId="2"/>
  </si>
  <si>
    <t>研修先</t>
    <rPh sb="0" eb="2">
      <t>ケンシュウ</t>
    </rPh>
    <rPh sb="2" eb="3">
      <t>サキ</t>
    </rPh>
    <phoneticPr fontId="2"/>
  </si>
  <si>
    <t>選択研修※２</t>
    <rPh sb="0" eb="2">
      <t>センタク</t>
    </rPh>
    <rPh sb="2" eb="4">
      <t>ケンシュウ</t>
    </rPh>
    <phoneticPr fontId="2"/>
  </si>
  <si>
    <t>「校外における研修」の履修状況について→</t>
    <rPh sb="1" eb="3">
      <t>コウガイ</t>
    </rPh>
    <rPh sb="7" eb="9">
      <t>ケンシュウ</t>
    </rPh>
    <rPh sb="11" eb="13">
      <t>リシュウ</t>
    </rPh>
    <rPh sb="13" eb="15">
      <t>ジョウキョウ</t>
    </rPh>
    <phoneticPr fontId="2"/>
  </si>
  <si>
    <t>研修・研究歴等</t>
    <rPh sb="0" eb="2">
      <t>ケンシュウ</t>
    </rPh>
    <rPh sb="3" eb="5">
      <t>ケンキュウ</t>
    </rPh>
    <rPh sb="5" eb="6">
      <t>レキ</t>
    </rPh>
    <rPh sb="6" eb="7">
      <t>トウ</t>
    </rPh>
    <phoneticPr fontId="3"/>
  </si>
  <si>
    <t>授業研究Ａ①</t>
    <rPh sb="0" eb="2">
      <t>ジュギョウ</t>
    </rPh>
    <rPh sb="2" eb="4">
      <t>ケンキュウ</t>
    </rPh>
    <phoneticPr fontId="2"/>
  </si>
  <si>
    <t>授業研究Ａ②</t>
    <rPh sb="0" eb="2">
      <t>ジュギョウ</t>
    </rPh>
    <rPh sb="2" eb="4">
      <t>ケンキュウ</t>
    </rPh>
    <phoneticPr fontId="2"/>
  </si>
  <si>
    <t>授業研究Ａ④</t>
    <rPh sb="0" eb="2">
      <t>ジュギョウ</t>
    </rPh>
    <rPh sb="2" eb="4">
      <t>ケンキュウ</t>
    </rPh>
    <phoneticPr fontId="2"/>
  </si>
  <si>
    <t>授業研究Ａ③※１</t>
    <rPh sb="0" eb="2">
      <t>ジュギョウ</t>
    </rPh>
    <rPh sb="2" eb="4">
      <t>ケンキュウ</t>
    </rPh>
    <phoneticPr fontId="2"/>
  </si>
  <si>
    <t>授業研究Ｂ①</t>
    <rPh sb="0" eb="2">
      <t>ジュギョウ</t>
    </rPh>
    <rPh sb="2" eb="4">
      <t>ケンキュウ</t>
    </rPh>
    <phoneticPr fontId="2"/>
  </si>
  <si>
    <t>授業研究Ｂ②</t>
    <rPh sb="0" eb="2">
      <t>ジュギョウ</t>
    </rPh>
    <rPh sb="2" eb="4">
      <t>ケンキュウ</t>
    </rPh>
    <phoneticPr fontId="2"/>
  </si>
  <si>
    <t>授業研究Ｂ③</t>
    <rPh sb="0" eb="2">
      <t>ジュギョウ</t>
    </rPh>
    <rPh sb="2" eb="4">
      <t>ケンキュウ</t>
    </rPh>
    <phoneticPr fontId="2"/>
  </si>
  <si>
    <t>授業研究Ｂ④</t>
    <rPh sb="0" eb="2">
      <t>ジュギョウ</t>
    </rPh>
    <rPh sb="2" eb="4">
      <t>ケンキュウ</t>
    </rPh>
    <phoneticPr fontId="2"/>
  </si>
  <si>
    <t>※　提出前に御確認ください</t>
    <rPh sb="2" eb="4">
      <t>テイシュツ</t>
    </rPh>
    <rPh sb="4" eb="5">
      <t>マエ</t>
    </rPh>
    <rPh sb="6" eb="9">
      <t>ゴカクニン</t>
    </rPh>
    <phoneticPr fontId="2"/>
  </si>
  <si>
    <t>校外における研修</t>
    <rPh sb="0" eb="2">
      <t>コウガイ</t>
    </rPh>
    <rPh sb="6" eb="8">
      <t>ケンシュウ</t>
    </rPh>
    <phoneticPr fontId="2"/>
  </si>
  <si>
    <t>校内における研修</t>
    <rPh sb="0" eb="2">
      <t>コウナイ</t>
    </rPh>
    <rPh sb="6" eb="8">
      <t>ケンシュウ</t>
    </rPh>
    <phoneticPr fontId="2"/>
  </si>
  <si>
    <t>研修の成果に関する自己評価</t>
    <phoneticPr fontId="2"/>
  </si>
  <si>
    <t>中堅教諭等資質向上研修Ⅰに係る校長所見</t>
    <phoneticPr fontId="2"/>
  </si>
  <si>
    <t>２　校内における研修</t>
    <rPh sb="2" eb="4">
      <t>コウナイ</t>
    </rPh>
    <rPh sb="8" eb="10">
      <t>ケンシュウ</t>
    </rPh>
    <phoneticPr fontId="2"/>
  </si>
  <si>
    <t>校内における研修（主任教諭）</t>
    <rPh sb="0" eb="2">
      <t>コウナイ</t>
    </rPh>
    <rPh sb="6" eb="8">
      <t>ケンシュウ</t>
    </rPh>
    <rPh sb="9" eb="11">
      <t>シュニン</t>
    </rPh>
    <rPh sb="11" eb="13">
      <t>キョウユ</t>
    </rPh>
    <phoneticPr fontId="2"/>
  </si>
  <si>
    <t>校内における研修（教諭）</t>
    <rPh sb="0" eb="2">
      <t>コウナイ</t>
    </rPh>
    <rPh sb="6" eb="8">
      <t>ケンシュウ</t>
    </rPh>
    <rPh sb="9" eb="11">
      <t>キョウユ</t>
    </rPh>
    <phoneticPr fontId="2"/>
  </si>
  <si>
    <t>必要時間数</t>
    <rPh sb="0" eb="2">
      <t>ヒツヨウ</t>
    </rPh>
    <rPh sb="2" eb="4">
      <t>ジカン</t>
    </rPh>
    <rPh sb="4" eb="5">
      <t>スウ</t>
    </rPh>
    <phoneticPr fontId="2"/>
  </si>
  <si>
    <t>代替の時間数</t>
    <rPh sb="0" eb="2">
      <t>ダイタイ</t>
    </rPh>
    <rPh sb="3" eb="5">
      <t>ジカン</t>
    </rPh>
    <rPh sb="5" eb="6">
      <t>スウ</t>
    </rPh>
    <phoneticPr fontId="2"/>
  </si>
  <si>
    <t>今年度の受講時間数</t>
    <rPh sb="0" eb="3">
      <t>コンネンド</t>
    </rPh>
    <rPh sb="4" eb="6">
      <t>ジュコウ</t>
    </rPh>
    <rPh sb="6" eb="9">
      <t>ジカンスウ</t>
    </rPh>
    <phoneticPr fontId="2"/>
  </si>
  <si>
    <t>時間数小計</t>
    <rPh sb="0" eb="2">
      <t>ジカン</t>
    </rPh>
    <rPh sb="2" eb="3">
      <t>スウ</t>
    </rPh>
    <rPh sb="3" eb="5">
      <t>ショウケイ</t>
    </rPh>
    <phoneticPr fontId="2"/>
  </si>
  <si>
    <t>主任教諭</t>
    <rPh sb="0" eb="2">
      <t>シュニン</t>
    </rPh>
    <rPh sb="2" eb="4">
      <t>キョウユ</t>
    </rPh>
    <phoneticPr fontId="2"/>
  </si>
  <si>
    <t>教諭</t>
    <rPh sb="0" eb="2">
      <t>キョウユ</t>
    </rPh>
    <phoneticPr fontId="2"/>
  </si>
  <si>
    <t>主任教諭必要時間</t>
    <rPh sb="0" eb="2">
      <t>シュニン</t>
    </rPh>
    <rPh sb="2" eb="4">
      <t>キョウユ</t>
    </rPh>
    <rPh sb="4" eb="6">
      <t>ヒツヨウ</t>
    </rPh>
    <rPh sb="6" eb="8">
      <t>ジカン</t>
    </rPh>
    <phoneticPr fontId="2"/>
  </si>
  <si>
    <t>教諭必要時間</t>
    <rPh sb="0" eb="2">
      <t>キョウユ</t>
    </rPh>
    <rPh sb="2" eb="4">
      <t>ヒツヨウ</t>
    </rPh>
    <rPh sb="4" eb="6">
      <t>ジカン</t>
    </rPh>
    <phoneticPr fontId="2"/>
  </si>
  <si>
    <t>①</t>
    <phoneticPr fontId="2"/>
  </si>
  <si>
    <t>②</t>
    <phoneticPr fontId="2"/>
  </si>
  <si>
    <t>③</t>
    <phoneticPr fontId="2"/>
  </si>
  <si>
    <t>④</t>
    <phoneticPr fontId="2"/>
  </si>
  <si>
    <t>⑤</t>
    <phoneticPr fontId="2"/>
  </si>
  <si>
    <t>⑥</t>
    <phoneticPr fontId="2"/>
  </si>
  <si>
    <t>研修計画</t>
    <rPh sb="0" eb="2">
      <t>ケンシュウ</t>
    </rPh>
    <rPh sb="2" eb="4">
      <t>ケイカク</t>
    </rPh>
    <phoneticPr fontId="2"/>
  </si>
  <si>
    <t>24～60</t>
    <phoneticPr fontId="2"/>
  </si>
  <si>
    <t>3～6</t>
    <phoneticPr fontId="2"/>
  </si>
  <si>
    <t>6～42</t>
    <phoneticPr fontId="2"/>
  </si>
  <si>
    <t>外部との連携・折衝</t>
    <rPh sb="0" eb="2">
      <t>ガイブ</t>
    </rPh>
    <rPh sb="4" eb="6">
      <t>レンケイ</t>
    </rPh>
    <rPh sb="7" eb="9">
      <t>セッショウ</t>
    </rPh>
    <phoneticPr fontId="2"/>
  </si>
  <si>
    <t>学校運営・組織貢献</t>
    <rPh sb="0" eb="2">
      <t>ガッコウ</t>
    </rPh>
    <rPh sb="2" eb="4">
      <t>ウンエイ</t>
    </rPh>
    <rPh sb="5" eb="7">
      <t>ソシキ</t>
    </rPh>
    <rPh sb="7" eb="9">
      <t>コウケン</t>
    </rPh>
    <phoneticPr fontId="2"/>
  </si>
  <si>
    <t>特別な配慮や支援を必要とする子供への対応</t>
    <rPh sb="0" eb="2">
      <t>トクベツ</t>
    </rPh>
    <rPh sb="3" eb="5">
      <t>ハイリョ</t>
    </rPh>
    <rPh sb="6" eb="8">
      <t>シエン</t>
    </rPh>
    <rPh sb="9" eb="11">
      <t>ヒツヨウ</t>
    </rPh>
    <rPh sb="14" eb="16">
      <t>コドモ</t>
    </rPh>
    <rPh sb="18" eb="20">
      <t>タイオウ</t>
    </rPh>
    <phoneticPr fontId="2"/>
  </si>
  <si>
    <t>デジタルや情報、教育データの利活用</t>
    <rPh sb="5" eb="7">
      <t>ジョウホウ</t>
    </rPh>
    <rPh sb="8" eb="10">
      <t>キョウイク</t>
    </rPh>
    <rPh sb="14" eb="17">
      <t>リカツヨウ</t>
    </rPh>
    <phoneticPr fontId="2"/>
  </si>
  <si>
    <t>研修のまとめ</t>
    <rPh sb="0" eb="2">
      <t>ケンシュウ</t>
    </rPh>
    <phoneticPr fontId="2"/>
  </si>
  <si>
    <t>研修開始前の平均値
（研修計画作成時）</t>
    <rPh sb="0" eb="2">
      <t>ケンシュウ</t>
    </rPh>
    <rPh sb="2" eb="4">
      <t>カイシ</t>
    </rPh>
    <rPh sb="4" eb="5">
      <t>マエ</t>
    </rPh>
    <rPh sb="6" eb="9">
      <t>ヘイキンチ</t>
    </rPh>
    <rPh sb="11" eb="13">
      <t>ケンシュウ</t>
    </rPh>
    <rPh sb="13" eb="15">
      <t>ケイカク</t>
    </rPh>
    <rPh sb="15" eb="17">
      <t>サクセイ</t>
    </rPh>
    <rPh sb="17" eb="18">
      <t>ジ</t>
    </rPh>
    <phoneticPr fontId="2"/>
  </si>
  <si>
    <t>現在の平均値</t>
    <rPh sb="0" eb="2">
      <t>ゲンザイ</t>
    </rPh>
    <rPh sb="3" eb="6">
      <t>ヘイキンチ</t>
    </rPh>
    <phoneticPr fontId="2"/>
  </si>
  <si>
    <t>①　受講者の研修成果</t>
    <rPh sb="2" eb="5">
      <t>ジュコウシャ</t>
    </rPh>
    <rPh sb="6" eb="8">
      <t>ケンシュウ</t>
    </rPh>
    <rPh sb="8" eb="10">
      <t>セイカ</t>
    </rPh>
    <phoneticPr fontId="3"/>
  </si>
  <si>
    <t>②　受講者の若手教員等に対するOJTの状況</t>
    <rPh sb="2" eb="5">
      <t>ジュコウシャ</t>
    </rPh>
    <rPh sb="6" eb="10">
      <t>ワカテキョウイン</t>
    </rPh>
    <rPh sb="10" eb="11">
      <t>トウ</t>
    </rPh>
    <rPh sb="12" eb="13">
      <t>タイ</t>
    </rPh>
    <rPh sb="19" eb="21">
      <t>ジョウキョウ</t>
    </rPh>
    <phoneticPr fontId="3"/>
  </si>
  <si>
    <t>④　研修論文の評価</t>
    <phoneticPr fontId="3"/>
  </si>
  <si>
    <t>十分に効果的であった</t>
  </si>
  <si>
    <t>ある程度効果的であった　</t>
  </si>
  <si>
    <t>あまり効果的ではなかった</t>
  </si>
  <si>
    <t>ほとんど効果的にはなかった</t>
  </si>
  <si>
    <t>③　自己診断シートの活用について（受講者の自己の課題把握や研修計画等に効果的に活用できていたか）</t>
    <rPh sb="2" eb="6">
      <t>ジコシンダン</t>
    </rPh>
    <rPh sb="10" eb="12">
      <t>カツヨウ</t>
    </rPh>
    <rPh sb="35" eb="38">
      <t>コウカテキ</t>
    </rPh>
    <rPh sb="39" eb="41">
      <t>カツヨウ</t>
    </rPh>
    <phoneticPr fontId="2"/>
  </si>
  <si>
    <t>３　研修の成果に関する自己評価（受講者が入力）</t>
    <rPh sb="2" eb="4">
      <t>ケンシュウ</t>
    </rPh>
    <rPh sb="5" eb="7">
      <t>セイカ</t>
    </rPh>
    <rPh sb="8" eb="9">
      <t>カン</t>
    </rPh>
    <rPh sb="11" eb="13">
      <t>ジコ</t>
    </rPh>
    <rPh sb="13" eb="15">
      <t>ヒョウカ</t>
    </rPh>
    <rPh sb="16" eb="19">
      <t>ジュコウシャ</t>
    </rPh>
    <rPh sb="20" eb="22">
      <t>ニュウリョク</t>
    </rPh>
    <phoneticPr fontId="2"/>
  </si>
  <si>
    <t>４　中堅教諭等資質向上研修Ⅰに係る校長所見　※３</t>
    <rPh sb="2" eb="4">
      <t>チュウケン</t>
    </rPh>
    <rPh sb="4" eb="6">
      <t>キョウユ</t>
    </rPh>
    <rPh sb="6" eb="7">
      <t>トウ</t>
    </rPh>
    <rPh sb="7" eb="9">
      <t>シシツ</t>
    </rPh>
    <rPh sb="9" eb="11">
      <t>コウジョウ</t>
    </rPh>
    <rPh sb="11" eb="13">
      <t>ケンシュウ</t>
    </rPh>
    <rPh sb="15" eb="16">
      <t>カカ</t>
    </rPh>
    <rPh sb="17" eb="19">
      <t>コウチョウ</t>
    </rPh>
    <rPh sb="19" eb="21">
      <t>ショケン</t>
    </rPh>
    <phoneticPr fontId="2"/>
  </si>
  <si>
    <t>代替の回数</t>
    <rPh sb="0" eb="2">
      <t>ダイタイ</t>
    </rPh>
    <rPh sb="3" eb="5">
      <t>カイスウ</t>
    </rPh>
    <phoneticPr fontId="2"/>
  </si>
  <si>
    <t>民間企業等の体験</t>
    <rPh sb="6" eb="8">
      <t>タイケン</t>
    </rPh>
    <phoneticPr fontId="1"/>
  </si>
  <si>
    <t>ボランティア活動への参加</t>
    <rPh sb="10" eb="12">
      <t>サンカ</t>
    </rPh>
    <phoneticPr fontId="1"/>
  </si>
  <si>
    <t>【令和４年度以前からの受講者】異校種参観・協議への参加</t>
    <rPh sb="21" eb="23">
      <t>キョウギ</t>
    </rPh>
    <rPh sb="25" eb="27">
      <t>サンカ</t>
    </rPh>
    <phoneticPr fontId="1"/>
  </si>
  <si>
    <t>【令和４年度以前からの受講者】東京教師道場の参観・協議への参加</t>
    <rPh sb="15" eb="17">
      <t>トウキョウ</t>
    </rPh>
    <rPh sb="17" eb="21">
      <t>キョウシドウジョウ</t>
    </rPh>
    <rPh sb="22" eb="24">
      <t>サンカン</t>
    </rPh>
    <rPh sb="25" eb="27">
      <t>キョウギ</t>
    </rPh>
    <rPh sb="29" eb="31">
      <t>サンカ</t>
    </rPh>
    <phoneticPr fontId="1"/>
  </si>
  <si>
    <t>【令和４年度以前からの受講者】指導教諭の模範授業の参観・協議への参加</t>
    <rPh sb="15" eb="17">
      <t>シドウ</t>
    </rPh>
    <rPh sb="17" eb="19">
      <t>キョウユ</t>
    </rPh>
    <rPh sb="20" eb="22">
      <t>モハン</t>
    </rPh>
    <rPh sb="22" eb="24">
      <t>ジュギョウ</t>
    </rPh>
    <rPh sb="25" eb="27">
      <t>サンカン</t>
    </rPh>
    <rPh sb="28" eb="30">
      <t>キョウギ</t>
    </rPh>
    <rPh sb="32" eb="34">
      <t>サンカ</t>
    </rPh>
    <phoneticPr fontId="1"/>
  </si>
  <si>
    <t>【令和４年度以前からの受講者】最先端の情報が得られる文部科学省主催の研究発表会等への参加</t>
    <rPh sb="15" eb="18">
      <t>サイセンタン</t>
    </rPh>
    <rPh sb="19" eb="21">
      <t>ジョウホウ</t>
    </rPh>
    <rPh sb="22" eb="23">
      <t>エ</t>
    </rPh>
    <rPh sb="26" eb="28">
      <t>モンブ</t>
    </rPh>
    <rPh sb="28" eb="31">
      <t>カガクショウ</t>
    </rPh>
    <rPh sb="31" eb="33">
      <t>シュサイ</t>
    </rPh>
    <rPh sb="34" eb="36">
      <t>ケンキュウ</t>
    </rPh>
    <rPh sb="36" eb="39">
      <t>ハッピョウカイ</t>
    </rPh>
    <rPh sb="39" eb="40">
      <t>トウ</t>
    </rPh>
    <rPh sb="42" eb="44">
      <t>サンカ</t>
    </rPh>
    <phoneticPr fontId="1"/>
  </si>
  <si>
    <t>【令和４年度以前からの受講者】自校の教育課題と関連の深い東京都教育委員会・区市町村教育委員会主催の研究発表会等への参加</t>
    <rPh sb="15" eb="16">
      <t>ジ</t>
    </rPh>
    <rPh sb="16" eb="17">
      <t>コウ</t>
    </rPh>
    <rPh sb="18" eb="20">
      <t>キョウイク</t>
    </rPh>
    <rPh sb="20" eb="22">
      <t>カダイ</t>
    </rPh>
    <rPh sb="23" eb="25">
      <t>カンレン</t>
    </rPh>
    <rPh sb="26" eb="27">
      <t>フカ</t>
    </rPh>
    <rPh sb="28" eb="30">
      <t>トウキョウ</t>
    </rPh>
    <rPh sb="30" eb="31">
      <t>ト</t>
    </rPh>
    <rPh sb="31" eb="36">
      <t>キョウイクイインカイ</t>
    </rPh>
    <rPh sb="37" eb="41">
      <t>クシチョウソン</t>
    </rPh>
    <rPh sb="41" eb="43">
      <t>キョウイク</t>
    </rPh>
    <rPh sb="43" eb="46">
      <t>イインカイ</t>
    </rPh>
    <rPh sb="46" eb="48">
      <t>シュサイ</t>
    </rPh>
    <rPh sb="49" eb="53">
      <t>ケンキュウハッピョウ</t>
    </rPh>
    <rPh sb="53" eb="54">
      <t>カイ</t>
    </rPh>
    <rPh sb="54" eb="55">
      <t>トウ</t>
    </rPh>
    <rPh sb="57" eb="59">
      <t>サンカ</t>
    </rPh>
    <phoneticPr fontId="1"/>
  </si>
  <si>
    <t>【令和４年度以前からの受講者】東京都教育委員会研究推進団体主催の研究会における実践発表と協議</t>
    <rPh sb="15" eb="17">
      <t>トウキョウ</t>
    </rPh>
    <rPh sb="17" eb="18">
      <t>ト</t>
    </rPh>
    <rPh sb="18" eb="23">
      <t>キョウイクイインカイ</t>
    </rPh>
    <rPh sb="23" eb="25">
      <t>ケンキュウ</t>
    </rPh>
    <rPh sb="25" eb="27">
      <t>スイシン</t>
    </rPh>
    <rPh sb="27" eb="29">
      <t>ダンタイ</t>
    </rPh>
    <rPh sb="29" eb="31">
      <t>シュサイ</t>
    </rPh>
    <rPh sb="32" eb="34">
      <t>ケンキュウ</t>
    </rPh>
    <rPh sb="34" eb="35">
      <t>カイ</t>
    </rPh>
    <rPh sb="39" eb="41">
      <t>ジッセン</t>
    </rPh>
    <rPh sb="41" eb="43">
      <t>ハッピョウ</t>
    </rPh>
    <rPh sb="44" eb="46">
      <t>キョウギ</t>
    </rPh>
    <phoneticPr fontId="1"/>
  </si>
  <si>
    <t>【令和４年度以前からの受講者】東京都教職員研修センターで行う研修・発表会への参加</t>
    <rPh sb="15" eb="17">
      <t>トウキョウ</t>
    </rPh>
    <rPh sb="17" eb="18">
      <t>ト</t>
    </rPh>
    <rPh sb="18" eb="21">
      <t>キョウショクイン</t>
    </rPh>
    <rPh sb="21" eb="23">
      <t>ケンシュウ</t>
    </rPh>
    <rPh sb="28" eb="29">
      <t>オコナ</t>
    </rPh>
    <rPh sb="30" eb="32">
      <t>ケンシュウ</t>
    </rPh>
    <rPh sb="33" eb="36">
      <t>ハッピョウカイ</t>
    </rPh>
    <rPh sb="38" eb="40">
      <t>サンカ</t>
    </rPh>
    <phoneticPr fontId="1"/>
  </si>
  <si>
    <t>【令和４年度以前からの受講者】その他</t>
    <rPh sb="17" eb="18">
      <t>タ</t>
    </rPh>
    <phoneticPr fontId="1"/>
  </si>
  <si>
    <r>
      <t>は</t>
    </r>
    <r>
      <rPr>
        <b/>
        <sz val="11"/>
        <color rgb="FFFF0000"/>
        <rFont val="ＭＳ Ｐ明朝"/>
        <family val="1"/>
        <charset val="128"/>
      </rPr>
      <t>プルダウンで選択</t>
    </r>
    <r>
      <rPr>
        <sz val="11"/>
        <rFont val="ＭＳ Ｐ明朝"/>
        <family val="1"/>
        <charset val="128"/>
      </rPr>
      <t>をしてください。</t>
    </r>
    <rPh sb="7" eb="9">
      <t>センタク</t>
    </rPh>
    <phoneticPr fontId="2"/>
  </si>
  <si>
    <r>
      <t>は</t>
    </r>
    <r>
      <rPr>
        <b/>
        <sz val="11"/>
        <color rgb="FFFF0000"/>
        <rFont val="ＭＳ 明朝"/>
        <family val="1"/>
        <charset val="128"/>
      </rPr>
      <t>入力</t>
    </r>
    <r>
      <rPr>
        <sz val="11"/>
        <color theme="1"/>
        <rFont val="ＭＳ 明朝"/>
        <family val="1"/>
        <charset val="128"/>
      </rPr>
      <t>をしてください。</t>
    </r>
    <rPh sb="1" eb="3">
      <t>ニュウリョク</t>
    </rPh>
    <phoneticPr fontId="2"/>
  </si>
  <si>
    <r>
      <t>は</t>
    </r>
    <r>
      <rPr>
        <b/>
        <sz val="11"/>
        <color rgb="FFFF0000"/>
        <rFont val="ＭＳ 明朝"/>
        <family val="1"/>
        <charset val="128"/>
      </rPr>
      <t>入力不要</t>
    </r>
    <r>
      <rPr>
        <sz val="11"/>
        <color theme="1"/>
        <rFont val="ＭＳ 明朝"/>
        <family val="1"/>
        <charset val="128"/>
      </rPr>
      <t>です。</t>
    </r>
    <rPh sb="1" eb="3">
      <t>ニュウリョク</t>
    </rPh>
    <rPh sb="3" eb="5">
      <t>フヨウ</t>
    </rPh>
    <phoneticPr fontId="2"/>
  </si>
  <si>
    <r>
      <t>は</t>
    </r>
    <r>
      <rPr>
        <b/>
        <sz val="11"/>
        <color rgb="FFFF0000"/>
        <rFont val="ＭＳ 明朝"/>
        <family val="1"/>
        <charset val="128"/>
      </rPr>
      <t>入力不要または入力できません。</t>
    </r>
    <rPh sb="1" eb="3">
      <t>ニュウリョク</t>
    </rPh>
    <rPh sb="3" eb="5">
      <t>フヨウ</t>
    </rPh>
    <rPh sb="8" eb="10">
      <t>ニュウリョク</t>
    </rPh>
    <phoneticPr fontId="2"/>
  </si>
  <si>
    <t>【１受講者一覧シートへ】　　</t>
    <rPh sb="2" eb="5">
      <t>ジュコウシャ</t>
    </rPh>
    <rPh sb="5" eb="7">
      <t>イチラン</t>
    </rPh>
    <phoneticPr fontId="3"/>
  </si>
  <si>
    <t>職員番号</t>
    <phoneticPr fontId="2"/>
  </si>
  <si>
    <t>受講者番号</t>
    <phoneticPr fontId="2"/>
  </si>
  <si>
    <t>学校名</t>
    <phoneticPr fontId="2"/>
  </si>
  <si>
    <t>受講者氏名</t>
    <phoneticPr fontId="2"/>
  </si>
  <si>
    <t>学習指導の段階</t>
    <phoneticPr fontId="2"/>
  </si>
  <si>
    <t>生活指導・進路指導の段階</t>
    <phoneticPr fontId="2"/>
  </si>
  <si>
    <t>学習指導</t>
    <phoneticPr fontId="2"/>
  </si>
  <si>
    <t>生活指導・進路指導</t>
    <phoneticPr fontId="2"/>
  </si>
  <si>
    <t>公務員としての資質向上</t>
  </si>
  <si>
    <t>研修計画</t>
    <phoneticPr fontId="2"/>
  </si>
  <si>
    <t>外部との連携・折衝</t>
    <phoneticPr fontId="2"/>
  </si>
  <si>
    <t>学校運営・組織貢献</t>
    <rPh sb="5" eb="7">
      <t>ソシキ</t>
    </rPh>
    <rPh sb="7" eb="9">
      <t>コウケン</t>
    </rPh>
    <phoneticPr fontId="2"/>
  </si>
  <si>
    <t>特別な配慮や支援を必要とする子供への対応</t>
    <phoneticPr fontId="3"/>
  </si>
  <si>
    <t>デジタルや情報・教育データの利活用</t>
    <phoneticPr fontId="3"/>
  </si>
  <si>
    <t>研修のまとめ</t>
  </si>
  <si>
    <t>時間数計</t>
    <rPh sb="0" eb="3">
      <t>ジカンスウ</t>
    </rPh>
    <phoneticPr fontId="2"/>
  </si>
  <si>
    <t>最低時数</t>
    <rPh sb="0" eb="2">
      <t>サイテイ</t>
    </rPh>
    <rPh sb="2" eb="4">
      <t>ジスウ</t>
    </rPh>
    <phoneticPr fontId="2"/>
  </si>
  <si>
    <t>修了
判定</t>
    <rPh sb="0" eb="2">
      <t>シュウリョウ</t>
    </rPh>
    <rPh sb="3" eb="5">
      <t>ハンテイ</t>
    </rPh>
    <phoneticPr fontId="2"/>
  </si>
  <si>
    <t>校内に
おける研修</t>
    <rPh sb="0" eb="2">
      <t>コウナイ</t>
    </rPh>
    <rPh sb="7" eb="9">
      <t>ケンシュウ</t>
    </rPh>
    <phoneticPr fontId="2"/>
  </si>
  <si>
    <t>校外に
おける研修</t>
    <rPh sb="0" eb="2">
      <t>コウガイ</t>
    </rPh>
    <rPh sb="7" eb="9">
      <t>ケンシュウ</t>
    </rPh>
    <phoneticPr fontId="2"/>
  </si>
  <si>
    <t>選択研修</t>
    <rPh sb="0" eb="2">
      <t>センタク</t>
    </rPh>
    <rPh sb="2" eb="4">
      <t>ケンシュウ</t>
    </rPh>
    <phoneticPr fontId="2"/>
  </si>
  <si>
    <t>服務と新たな教育課題</t>
    <rPh sb="0" eb="2">
      <t>フクム</t>
    </rPh>
    <rPh sb="3" eb="4">
      <t>アラ</t>
    </rPh>
    <rPh sb="6" eb="8">
      <t>キョウイク</t>
    </rPh>
    <rPh sb="8" eb="10">
      <t>カダイ</t>
    </rPh>
    <phoneticPr fontId="2"/>
  </si>
  <si>
    <t>教育法規と新たな教育課題</t>
    <rPh sb="0" eb="2">
      <t>キョウイク</t>
    </rPh>
    <rPh sb="2" eb="4">
      <t>ホウキ</t>
    </rPh>
    <rPh sb="5" eb="6">
      <t>アラ</t>
    </rPh>
    <rPh sb="8" eb="10">
      <t>キョウイク</t>
    </rPh>
    <rPh sb="10" eb="12">
      <t>カダイ</t>
    </rPh>
    <phoneticPr fontId="2"/>
  </si>
  <si>
    <t>授業研究Ａ①　</t>
    <rPh sb="0" eb="2">
      <t>ジュギョウ</t>
    </rPh>
    <rPh sb="2" eb="4">
      <t>ケンキュウ</t>
    </rPh>
    <phoneticPr fontId="2"/>
  </si>
  <si>
    <t>授業研究Ａ②　</t>
    <rPh sb="0" eb="2">
      <t>ジュギョウ</t>
    </rPh>
    <rPh sb="2" eb="4">
      <t>ケンキュウ</t>
    </rPh>
    <phoneticPr fontId="2"/>
  </si>
  <si>
    <t>授業研究Ａ③　</t>
    <rPh sb="0" eb="2">
      <t>ジュギョウ</t>
    </rPh>
    <rPh sb="2" eb="4">
      <t>ケンキュウ</t>
    </rPh>
    <phoneticPr fontId="2"/>
  </si>
  <si>
    <t>授業研究Ａ④　</t>
    <rPh sb="0" eb="2">
      <t>ジュギョウ</t>
    </rPh>
    <rPh sb="2" eb="4">
      <t>ケンキュウ</t>
    </rPh>
    <phoneticPr fontId="2"/>
  </si>
  <si>
    <t>授業研究Ｂ①　</t>
    <rPh sb="0" eb="2">
      <t>ジュギョウ</t>
    </rPh>
    <rPh sb="2" eb="4">
      <t>ケンキュウ</t>
    </rPh>
    <phoneticPr fontId="2"/>
  </si>
  <si>
    <t>授業研究Ｂ②　</t>
    <rPh sb="0" eb="2">
      <t>ジュギョウ</t>
    </rPh>
    <rPh sb="2" eb="4">
      <t>ケンキュウ</t>
    </rPh>
    <phoneticPr fontId="2"/>
  </si>
  <si>
    <t>授業研究Ｂ③　</t>
    <rPh sb="0" eb="2">
      <t>ジュギョウ</t>
    </rPh>
    <rPh sb="2" eb="4">
      <t>ケンキュウ</t>
    </rPh>
    <phoneticPr fontId="2"/>
  </si>
  <si>
    <t>授業研究Ｂ④　</t>
    <rPh sb="0" eb="2">
      <t>ジュギョウ</t>
    </rPh>
    <rPh sb="2" eb="4">
      <t>ケンキュウ</t>
    </rPh>
    <phoneticPr fontId="2"/>
  </si>
  <si>
    <t>学習指導に関するレポート　</t>
    <rPh sb="0" eb="2">
      <t>ガクシュウ</t>
    </rPh>
    <rPh sb="2" eb="4">
      <t>シドウ</t>
    </rPh>
    <rPh sb="5" eb="6">
      <t>カン</t>
    </rPh>
    <phoneticPr fontId="2"/>
  </si>
  <si>
    <t>教育相談等に関する研修Ａ　</t>
    <rPh sb="0" eb="2">
      <t>キョウイク</t>
    </rPh>
    <rPh sb="2" eb="4">
      <t>ソウダン</t>
    </rPh>
    <rPh sb="4" eb="5">
      <t>トウ</t>
    </rPh>
    <rPh sb="6" eb="7">
      <t>カン</t>
    </rPh>
    <rPh sb="9" eb="11">
      <t>ケンシュウ</t>
    </rPh>
    <phoneticPr fontId="2"/>
  </si>
  <si>
    <t>教育相談等に関する研修Ｂ　</t>
    <rPh sb="0" eb="2">
      <t>キョウイク</t>
    </rPh>
    <rPh sb="2" eb="4">
      <t>ソウダン</t>
    </rPh>
    <rPh sb="4" eb="5">
      <t>トウ</t>
    </rPh>
    <rPh sb="6" eb="7">
      <t>カン</t>
    </rPh>
    <rPh sb="9" eb="11">
      <t>ケンシュウ</t>
    </rPh>
    <phoneticPr fontId="2"/>
  </si>
  <si>
    <t>生活指導・進路指導等に関するレポート　</t>
    <rPh sb="0" eb="2">
      <t>セイカツ</t>
    </rPh>
    <rPh sb="2" eb="4">
      <t>シドウ</t>
    </rPh>
    <rPh sb="5" eb="7">
      <t>シンロ</t>
    </rPh>
    <rPh sb="7" eb="9">
      <t>シドウ</t>
    </rPh>
    <rPh sb="9" eb="10">
      <t>トウ</t>
    </rPh>
    <rPh sb="11" eb="12">
      <t>カン</t>
    </rPh>
    <phoneticPr fontId="2"/>
  </si>
  <si>
    <t>人権教育と新たな教育課題　</t>
    <rPh sb="0" eb="2">
      <t>ジンケン</t>
    </rPh>
    <rPh sb="2" eb="4">
      <t>キョウイク</t>
    </rPh>
    <rPh sb="5" eb="6">
      <t>アラ</t>
    </rPh>
    <rPh sb="8" eb="10">
      <t>キョウイク</t>
    </rPh>
    <rPh sb="10" eb="12">
      <t>カダイ</t>
    </rPh>
    <phoneticPr fontId="2"/>
  </si>
  <si>
    <t>服務と新たな教育課題　</t>
    <rPh sb="0" eb="2">
      <t>フクム</t>
    </rPh>
    <rPh sb="3" eb="4">
      <t>アラ</t>
    </rPh>
    <rPh sb="6" eb="8">
      <t>キョウイク</t>
    </rPh>
    <rPh sb="8" eb="10">
      <t>カダイ</t>
    </rPh>
    <phoneticPr fontId="2"/>
  </si>
  <si>
    <t>教育法規と新たな教育課題　</t>
    <rPh sb="0" eb="2">
      <t>キョウイク</t>
    </rPh>
    <rPh sb="2" eb="4">
      <t>ホウキ</t>
    </rPh>
    <rPh sb="5" eb="6">
      <t>アラ</t>
    </rPh>
    <rPh sb="8" eb="10">
      <t>キョウイク</t>
    </rPh>
    <rPh sb="10" eb="12">
      <t>カダイ</t>
    </rPh>
    <phoneticPr fontId="2"/>
  </si>
  <si>
    <t>校外における研修内訳</t>
    <rPh sb="0" eb="2">
      <t>コウガイ</t>
    </rPh>
    <rPh sb="8" eb="10">
      <t>ウチワケ</t>
    </rPh>
    <phoneticPr fontId="3"/>
  </si>
  <si>
    <t>校内における研修内訳</t>
    <rPh sb="8" eb="10">
      <t>ウチワケ</t>
    </rPh>
    <phoneticPr fontId="2"/>
  </si>
  <si>
    <t>※１　【授業研究Ａ③の受講内容について】（都立学校のみ）</t>
    <rPh sb="4" eb="6">
      <t>ジュギョウ</t>
    </rPh>
    <rPh sb="6" eb="8">
      <t>ケンキュウ</t>
    </rPh>
    <rPh sb="11" eb="13">
      <t>ジュコウ</t>
    </rPh>
    <rPh sb="13" eb="15">
      <t>ナイヨウ</t>
    </rPh>
    <rPh sb="21" eb="23">
      <t>トリツ</t>
    </rPh>
    <rPh sb="23" eb="25">
      <t>ガッコウ</t>
    </rPh>
    <phoneticPr fontId="2"/>
  </si>
  <si>
    <t>※２　【選択研修の内訳】</t>
    <rPh sb="4" eb="6">
      <t>センタク</t>
    </rPh>
    <rPh sb="6" eb="8">
      <t>ケンシュウ</t>
    </rPh>
    <rPh sb="9" eb="11">
      <t>ウチワケ</t>
    </rPh>
    <phoneticPr fontId="2"/>
  </si>
  <si>
    <t>【記　入　例】</t>
    <phoneticPr fontId="2"/>
  </si>
  <si>
    <t>令和○年○月○日</t>
    <phoneticPr fontId="2"/>
  </si>
  <si>
    <t>昨年度までの入力</t>
    <rPh sb="0" eb="3">
      <t>サクネンド</t>
    </rPh>
    <rPh sb="6" eb="8">
      <t>ニュウリョク</t>
    </rPh>
    <phoneticPr fontId="2"/>
  </si>
  <si>
    <t>学習指導力</t>
    <rPh sb="0" eb="2">
      <t>ガクシュウ</t>
    </rPh>
    <rPh sb="2" eb="5">
      <t>シドウリョク</t>
    </rPh>
    <phoneticPr fontId="2"/>
  </si>
  <si>
    <t>生活指導力・進路指導力</t>
    <rPh sb="0" eb="2">
      <t>セイカツ</t>
    </rPh>
    <rPh sb="2" eb="4">
      <t>シドウ</t>
    </rPh>
    <rPh sb="4" eb="5">
      <t>リョク</t>
    </rPh>
    <rPh sb="6" eb="8">
      <t>シンロ</t>
    </rPh>
    <rPh sb="8" eb="10">
      <t>シドウ</t>
    </rPh>
    <rPh sb="10" eb="11">
      <t>リョク</t>
    </rPh>
    <phoneticPr fontId="2"/>
  </si>
  <si>
    <t>外部との連携・折衝力</t>
    <rPh sb="0" eb="2">
      <t>ガイブ</t>
    </rPh>
    <rPh sb="4" eb="6">
      <t>レンケイ</t>
    </rPh>
    <rPh sb="7" eb="9">
      <t>セッショウ</t>
    </rPh>
    <rPh sb="9" eb="10">
      <t>リョク</t>
    </rPh>
    <phoneticPr fontId="2"/>
  </si>
  <si>
    <t>学校運営力・組織貢献力</t>
    <rPh sb="0" eb="2">
      <t>ガッコウ</t>
    </rPh>
    <rPh sb="2" eb="4">
      <t>ウンエイ</t>
    </rPh>
    <rPh sb="4" eb="5">
      <t>リョク</t>
    </rPh>
    <rPh sb="6" eb="8">
      <t>ソシキ</t>
    </rPh>
    <rPh sb="8" eb="10">
      <t>コウケン</t>
    </rPh>
    <rPh sb="10" eb="11">
      <t>リョク</t>
    </rPh>
    <phoneticPr fontId="2"/>
  </si>
  <si>
    <t>デジタルや情報・教育データの利活用</t>
    <rPh sb="5" eb="7">
      <t>ジョウホウ</t>
    </rPh>
    <rPh sb="8" eb="10">
      <t>キョウイク</t>
    </rPh>
    <rPh sb="14" eb="17">
      <t>リカツヨウ</t>
    </rPh>
    <phoneticPr fontId="2"/>
  </si>
  <si>
    <t>教育課題に関する対応</t>
    <rPh sb="0" eb="2">
      <t>キョウイク</t>
    </rPh>
    <rPh sb="2" eb="4">
      <t>カダイ</t>
    </rPh>
    <rPh sb="5" eb="6">
      <t>カン</t>
    </rPh>
    <rPh sb="8" eb="10">
      <t>タイオウ</t>
    </rPh>
    <phoneticPr fontId="2"/>
  </si>
  <si>
    <t>※３　（別添）「中堅教諭等資質向上研修Ⅰ等に係る校(園)長の所見」を御参照ください。</t>
    <rPh sb="4" eb="6">
      <t>ベッテン</t>
    </rPh>
    <rPh sb="20" eb="21">
      <t>トウ</t>
    </rPh>
    <rPh sb="26" eb="27">
      <t>エン</t>
    </rPh>
    <rPh sb="34" eb="37">
      <t>ゴサンショウ</t>
    </rPh>
    <phoneticPr fontId="2"/>
  </si>
  <si>
    <t>上記以外の学習指導の校内研修</t>
    <rPh sb="0" eb="2">
      <t>ジョウキ</t>
    </rPh>
    <rPh sb="2" eb="4">
      <t>イガイ</t>
    </rPh>
    <rPh sb="5" eb="7">
      <t>ガクシュウ</t>
    </rPh>
    <rPh sb="7" eb="9">
      <t>シドウ</t>
    </rPh>
    <rPh sb="10" eb="12">
      <t>コウナイ</t>
    </rPh>
    <rPh sb="12" eb="14">
      <t>ケンシュウ</t>
    </rPh>
    <phoneticPr fontId="2"/>
  </si>
  <si>
    <t>実施日：</t>
    <rPh sb="0" eb="3">
      <t>ジッシビ</t>
    </rPh>
    <phoneticPr fontId="2"/>
  </si>
  <si>
    <t>未受講</t>
    <rPh sb="0" eb="1">
      <t>ミ</t>
    </rPh>
    <rPh sb="1" eb="3">
      <t>ジュコウ</t>
    </rPh>
    <phoneticPr fontId="2"/>
  </si>
  <si>
    <t>受講</t>
    <rPh sb="0" eb="2">
      <t>ジュコウ</t>
    </rPh>
    <phoneticPr fontId="2"/>
  </si>
  <si>
    <t>未修了</t>
    <rPh sb="0" eb="1">
      <t>ミ</t>
    </rPh>
    <rPh sb="1" eb="3">
      <t>シュウリョウ</t>
    </rPh>
    <phoneticPr fontId="2"/>
  </si>
  <si>
    <t>修了見込</t>
    <rPh sb="0" eb="2">
      <t>シュウリョウ</t>
    </rPh>
    <rPh sb="2" eb="4">
      <t>ミコ</t>
    </rPh>
    <phoneticPr fontId="2"/>
  </si>
  <si>
    <t>受講状況</t>
    <rPh sb="0" eb="2">
      <t>ジュコウ</t>
    </rPh>
    <rPh sb="2" eb="4">
      <t>ジョウキョウ</t>
    </rPh>
    <phoneticPr fontId="2"/>
  </si>
  <si>
    <t>24～60
研究授業は各３時間</t>
    <rPh sb="7" eb="9">
      <t>ケンキュウ</t>
    </rPh>
    <rPh sb="9" eb="11">
      <t>ジュギョウ</t>
    </rPh>
    <rPh sb="12" eb="13">
      <t>カク</t>
    </rPh>
    <rPh sb="14" eb="16">
      <t>ジカン</t>
    </rPh>
    <phoneticPr fontId="2"/>
  </si>
  <si>
    <t>24
研究授業は各３時間</t>
    <rPh sb="4" eb="6">
      <t>ケンキュウ</t>
    </rPh>
    <rPh sb="6" eb="8">
      <t>ジュギョウ</t>
    </rPh>
    <rPh sb="9" eb="10">
      <t>カク</t>
    </rPh>
    <rPh sb="11" eb="13">
      <t>ジカン</t>
    </rPh>
    <phoneticPr fontId="2"/>
  </si>
  <si>
    <t>授業研究①</t>
    <rPh sb="0" eb="2">
      <t>ジュギョウ</t>
    </rPh>
    <rPh sb="2" eb="4">
      <t>ケンキュウ</t>
    </rPh>
    <phoneticPr fontId="2"/>
  </si>
  <si>
    <t>授業研究②</t>
    <rPh sb="0" eb="2">
      <t>ジュギョウ</t>
    </rPh>
    <rPh sb="2" eb="4">
      <t>ケンキュウ</t>
    </rPh>
    <phoneticPr fontId="2"/>
  </si>
  <si>
    <t>授業研究③</t>
    <rPh sb="0" eb="2">
      <t>ジュギョウ</t>
    </rPh>
    <rPh sb="2" eb="4">
      <t>ケンキュウ</t>
    </rPh>
    <phoneticPr fontId="2"/>
  </si>
  <si>
    <t>令和６年度中堅教諭等資質向上研修Ⅰの受講・入力状況について</t>
    <rPh sb="0" eb="2">
      <t>レイワ</t>
    </rPh>
    <rPh sb="3" eb="4">
      <t>ネン</t>
    </rPh>
    <rPh sb="4" eb="5">
      <t>ド</t>
    </rPh>
    <rPh sb="5" eb="7">
      <t>チュウケン</t>
    </rPh>
    <rPh sb="7" eb="9">
      <t>キョウユ</t>
    </rPh>
    <rPh sb="9" eb="10">
      <t>トウ</t>
    </rPh>
    <rPh sb="10" eb="12">
      <t>シシツ</t>
    </rPh>
    <rPh sb="12" eb="14">
      <t>コウジョウ</t>
    </rPh>
    <rPh sb="14" eb="16">
      <t>ケンシュウ</t>
    </rPh>
    <rPh sb="18" eb="20">
      <t>ジュコウ</t>
    </rPh>
    <rPh sb="21" eb="23">
      <t>ニュウリョク</t>
    </rPh>
    <rPh sb="23" eb="25">
      <t>ジョウキョウ</t>
    </rPh>
    <phoneticPr fontId="2"/>
  </si>
  <si>
    <t>「校外における研修」の受講状況について→</t>
    <rPh sb="1" eb="3">
      <t>コウガイ</t>
    </rPh>
    <rPh sb="7" eb="9">
      <t>ケンシュウ</t>
    </rPh>
    <rPh sb="11" eb="13">
      <t>ジュコウ</t>
    </rPh>
    <rPh sb="13" eb="15">
      <t>ジョウキョウ</t>
    </rPh>
    <phoneticPr fontId="2"/>
  </si>
  <si>
    <t>昨年度までの受講時間数</t>
    <rPh sb="0" eb="3">
      <t>サクネンド</t>
    </rPh>
    <rPh sb="6" eb="8">
      <t>ジュコウ</t>
    </rPh>
    <rPh sb="8" eb="11">
      <t>ジカンスウ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</si>
</sst>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1"/>
      <color theme="1"/>
      <name val="ＭＳ 明朝"/>
      <family val="1"/>
      <charset val="128"/>
    </font>
    <font>
      <sz val="10"/>
      <color theme="1"/>
      <name val="ＭＳ 明朝"/>
      <family val="1"/>
      <charset val="128"/>
    </font>
    <font>
      <sz val="14"/>
      <name val="ＭＳ 明朝"/>
      <family val="1"/>
      <charset val="128"/>
    </font>
    <font>
      <sz val="12"/>
      <color theme="1"/>
      <name val="ＭＳ 明朝"/>
      <family val="1"/>
      <charset val="128"/>
    </font>
    <font>
      <b/>
      <sz val="11"/>
      <color theme="1"/>
      <name val="ＭＳ 明朝"/>
      <family val="1"/>
      <charset val="128"/>
    </font>
    <font>
      <sz val="10"/>
      <name val="ＭＳ Ｐ明朝"/>
      <family val="1"/>
      <charset val="128"/>
    </font>
    <font>
      <b/>
      <sz val="11"/>
      <color rgb="FFFF0000"/>
      <name val="ＭＳ Ｐ明朝"/>
      <family val="1"/>
      <charset val="128"/>
    </font>
    <font>
      <b/>
      <sz val="11"/>
      <color rgb="FFFF0000"/>
      <name val="ＭＳ 明朝"/>
      <family val="1"/>
      <charset val="128"/>
    </font>
    <font>
      <b/>
      <sz val="11"/>
      <color indexed="81"/>
      <name val="メイリオ"/>
      <family val="3"/>
      <charset val="128"/>
    </font>
    <font>
      <sz val="11"/>
      <name val="ＭＳ Ｐゴシック"/>
      <family val="3"/>
      <charset val="128"/>
    </font>
    <font>
      <sz val="11"/>
      <name val="ＭＳ ゴシック"/>
      <family val="3"/>
      <charset val="128"/>
    </font>
    <font>
      <sz val="18"/>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明朝"/>
      <family val="1"/>
      <charset val="128"/>
    </font>
    <font>
      <sz val="22"/>
      <name val="ＭＳ 明朝"/>
      <family val="1"/>
      <charset val="128"/>
    </font>
    <font>
      <b/>
      <sz val="18"/>
      <color theme="1"/>
      <name val="ＭＳ 明朝"/>
      <family val="1"/>
      <charset val="128"/>
    </font>
    <font>
      <b/>
      <sz val="11"/>
      <color rgb="FF00B050"/>
      <name val="ＭＳ 明朝"/>
      <family val="1"/>
      <charset val="128"/>
    </font>
  </fonts>
  <fills count="5">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right/>
      <top style="thin">
        <color auto="1"/>
      </top>
      <bottom style="thin">
        <color auto="1"/>
      </bottom>
      <diagonal/>
    </border>
    <border>
      <left/>
      <right/>
      <top style="dotted">
        <color auto="1"/>
      </top>
      <bottom style="thin">
        <color auto="1"/>
      </bottom>
      <diagonal/>
    </border>
    <border>
      <left/>
      <right/>
      <top/>
      <bottom style="thin">
        <color auto="1"/>
      </bottom>
      <diagonal/>
    </border>
    <border>
      <left style="thin">
        <color auto="1"/>
      </left>
      <right/>
      <top style="dotted">
        <color auto="1"/>
      </top>
      <bottom style="double">
        <color indexed="64"/>
      </bottom>
      <diagonal/>
    </border>
    <border>
      <left/>
      <right style="thin">
        <color auto="1"/>
      </right>
      <top style="dotted">
        <color auto="1"/>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lignment vertical="center"/>
    </xf>
  </cellStyleXfs>
  <cellXfs count="265">
    <xf numFmtId="0" fontId="0" fillId="0" borderId="0" xfId="0">
      <alignment vertical="center"/>
    </xf>
    <xf numFmtId="0" fontId="1" fillId="0" borderId="0" xfId="0" applyFont="1" applyProtection="1">
      <alignment vertical="center"/>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right" vertical="center"/>
      <protection hidden="1"/>
    </xf>
    <xf numFmtId="0" fontId="5" fillId="0" borderId="0" xfId="0" applyFont="1">
      <alignment vertical="center"/>
    </xf>
    <xf numFmtId="0" fontId="4" fillId="0" borderId="0" xfId="0" applyFont="1" applyProtection="1">
      <alignment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0" fillId="0" borderId="0" xfId="0" applyAlignment="1">
      <alignment horizontal="right" vertical="center"/>
    </xf>
    <xf numFmtId="0" fontId="5" fillId="0" borderId="0" xfId="0" applyFont="1" applyProtection="1">
      <alignment vertical="center"/>
      <protection hidden="1"/>
    </xf>
    <xf numFmtId="0" fontId="0" fillId="0" borderId="0" xfId="0" applyProtection="1">
      <alignment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58" fontId="1" fillId="0" borderId="0" xfId="0" applyNumberFormat="1" applyFont="1" applyProtection="1">
      <alignment vertical="center"/>
      <protection hidden="1"/>
    </xf>
    <xf numFmtId="0" fontId="5" fillId="0" borderId="3"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3" xfId="0" applyFont="1" applyBorder="1" applyAlignment="1" applyProtection="1">
      <alignment horizontal="right" vertical="center" shrinkToFit="1"/>
      <protection hidden="1"/>
    </xf>
    <xf numFmtId="0" fontId="5" fillId="2" borderId="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19" fillId="0" borderId="0" xfId="0" applyFont="1" applyProtection="1">
      <alignment vertical="center"/>
      <protection hidden="1"/>
    </xf>
    <xf numFmtId="0" fontId="15" fillId="0" borderId="0" xfId="1" applyFont="1" applyProtection="1">
      <alignment vertical="center"/>
      <protection hidden="1"/>
    </xf>
    <xf numFmtId="0" fontId="16" fillId="0" borderId="0" xfId="1" applyFont="1" applyAlignment="1" applyProtection="1">
      <alignment horizontal="left" vertical="center"/>
      <protection hidden="1"/>
    </xf>
    <xf numFmtId="0" fontId="17" fillId="0" borderId="0" xfId="1" applyFont="1" applyAlignment="1" applyProtection="1">
      <alignment horizontal="left" vertical="center" shrinkToFit="1"/>
      <protection hidden="1"/>
    </xf>
    <xf numFmtId="0" fontId="15" fillId="0" borderId="0" xfId="1" applyFont="1" applyAlignment="1" applyProtection="1">
      <alignment horizontal="center" vertical="center"/>
      <protection hidden="1"/>
    </xf>
    <xf numFmtId="0" fontId="17" fillId="0" borderId="0" xfId="1" applyFont="1" applyAlignment="1" applyProtection="1">
      <alignment horizontal="center" vertical="center" wrapText="1"/>
      <protection hidden="1"/>
    </xf>
    <xf numFmtId="0" fontId="14" fillId="0" borderId="0" xfId="1" applyProtection="1">
      <alignment vertical="center"/>
      <protection hidden="1"/>
    </xf>
    <xf numFmtId="0" fontId="18" fillId="0" borderId="3" xfId="1" applyFont="1" applyBorder="1" applyAlignment="1" applyProtection="1">
      <alignment horizontal="center" vertical="center" wrapText="1"/>
      <protection hidden="1"/>
    </xf>
    <xf numFmtId="0" fontId="18" fillId="0" borderId="1" xfId="1" applyFont="1" applyBorder="1" applyAlignment="1" applyProtection="1">
      <alignment horizontal="center" vertical="center" wrapText="1"/>
      <protection hidden="1"/>
    </xf>
    <xf numFmtId="0" fontId="18" fillId="0" borderId="3" xfId="1" applyFont="1" applyBorder="1" applyAlignment="1" applyProtection="1">
      <alignment horizontal="left" vertical="center" shrinkToFit="1"/>
      <protection hidden="1"/>
    </xf>
    <xf numFmtId="0" fontId="18" fillId="0" borderId="3" xfId="1" applyFont="1" applyBorder="1" applyAlignment="1" applyProtection="1">
      <alignment horizontal="center" vertical="center" shrinkToFit="1"/>
      <protection hidden="1"/>
    </xf>
    <xf numFmtId="0" fontId="22" fillId="0" borderId="0" xfId="0" applyFont="1" applyProtection="1">
      <alignment vertical="center"/>
      <protection hidden="1"/>
    </xf>
    <xf numFmtId="0" fontId="5" fillId="0" borderId="29" xfId="0" applyFont="1" applyBorder="1" applyAlignment="1" applyProtection="1">
      <alignment vertical="center" shrinkToFit="1"/>
      <protection hidden="1"/>
    </xf>
    <xf numFmtId="0" fontId="0" fillId="0" borderId="0" xfId="0" applyAlignment="1" applyProtection="1">
      <alignment horizontal="right" vertical="center" wrapText="1"/>
      <protection hidden="1"/>
    </xf>
    <xf numFmtId="0" fontId="5" fillId="3" borderId="17" xfId="0" applyFont="1" applyFill="1" applyBorder="1" applyAlignment="1" applyProtection="1">
      <alignment horizontal="center" vertical="center" shrinkToFit="1"/>
      <protection locked="0"/>
    </xf>
    <xf numFmtId="0" fontId="5" fillId="3" borderId="29" xfId="0" applyFont="1" applyFill="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4" borderId="18" xfId="0" applyFont="1" applyFill="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hidden="1"/>
    </xf>
    <xf numFmtId="0" fontId="5" fillId="0" borderId="18" xfId="0" applyFont="1" applyBorder="1" applyAlignment="1" applyProtection="1">
      <alignment horizontal="center" vertical="center" shrinkToFit="1"/>
      <protection hidden="1"/>
    </xf>
    <xf numFmtId="0" fontId="5" fillId="0" borderId="29"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0" fillId="0" borderId="0" xfId="0" applyAlignment="1">
      <alignment horizontal="center" vertical="center"/>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32"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4" borderId="32" xfId="0" applyFont="1" applyFill="1" applyBorder="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19" fillId="0" borderId="1" xfId="0" applyFont="1" applyBorder="1" applyAlignment="1" applyProtection="1">
      <alignment horizontal="center" vertical="center" shrinkToFit="1"/>
      <protection hidden="1"/>
    </xf>
    <xf numFmtId="0" fontId="19" fillId="0" borderId="32" xfId="0" applyFont="1" applyBorder="1" applyAlignment="1" applyProtection="1">
      <alignment horizontal="center" vertical="center" shrinkToFit="1"/>
      <protection hidden="1"/>
    </xf>
    <xf numFmtId="0" fontId="19" fillId="0" borderId="2" xfId="0" applyFont="1" applyBorder="1" applyAlignment="1" applyProtection="1">
      <alignment horizontal="center" vertical="center" shrinkToFit="1"/>
      <protection hidden="1"/>
    </xf>
    <xf numFmtId="0" fontId="5" fillId="0" borderId="15" xfId="0" applyFont="1" applyBorder="1" applyAlignment="1" applyProtection="1">
      <alignment horizontal="left" vertical="center" shrinkToFit="1"/>
      <protection hidden="1"/>
    </xf>
    <xf numFmtId="0" fontId="5" fillId="0" borderId="28" xfId="0" applyFont="1" applyBorder="1" applyAlignment="1" applyProtection="1">
      <alignment horizontal="left" vertical="center" shrinkToFit="1"/>
      <protection hidden="1"/>
    </xf>
    <xf numFmtId="0" fontId="5" fillId="0" borderId="16" xfId="0" applyFont="1" applyBorder="1" applyAlignment="1" applyProtection="1">
      <alignment horizontal="left" vertical="center" shrinkToFit="1"/>
      <protection hidden="1"/>
    </xf>
    <xf numFmtId="0" fontId="9" fillId="0" borderId="15" xfId="0" applyFont="1" applyBorder="1" applyAlignment="1" applyProtection="1">
      <alignment horizontal="center" vertical="center" shrinkToFit="1"/>
      <protection hidden="1"/>
    </xf>
    <xf numFmtId="0" fontId="9" fillId="0" borderId="28" xfId="0" applyFont="1" applyBorder="1" applyAlignment="1" applyProtection="1">
      <alignment horizontal="center" vertical="center" shrinkToFit="1"/>
      <protection hidden="1"/>
    </xf>
    <xf numFmtId="0" fontId="9" fillId="0" borderId="16" xfId="0" applyFont="1" applyBorder="1" applyAlignment="1" applyProtection="1">
      <alignment horizontal="center" vertical="center" shrinkToFit="1"/>
      <protection hidden="1"/>
    </xf>
    <xf numFmtId="0" fontId="5" fillId="0" borderId="17" xfId="0" applyFont="1" applyBorder="1" applyAlignment="1" applyProtection="1">
      <alignment horizontal="left" vertical="center" shrinkToFit="1"/>
      <protection hidden="1"/>
    </xf>
    <xf numFmtId="0" fontId="5" fillId="0" borderId="29" xfId="0" applyFont="1" applyBorder="1" applyAlignment="1" applyProtection="1">
      <alignment horizontal="left" vertical="center" shrinkToFit="1"/>
      <protection hidden="1"/>
    </xf>
    <xf numFmtId="0" fontId="5" fillId="0" borderId="18" xfId="0" applyFont="1" applyBorder="1" applyAlignment="1" applyProtection="1">
      <alignment horizontal="left" vertical="center" shrinkToFit="1"/>
      <protection hidden="1"/>
    </xf>
    <xf numFmtId="0" fontId="9" fillId="0" borderId="17" xfId="0" applyFont="1" applyBorder="1" applyAlignment="1" applyProtection="1">
      <alignment horizontal="center" vertical="center" shrinkToFit="1"/>
      <protection hidden="1"/>
    </xf>
    <xf numFmtId="0" fontId="9" fillId="0" borderId="29" xfId="0" applyFont="1" applyBorder="1" applyAlignment="1" applyProtection="1">
      <alignment horizontal="center" vertical="center" shrinkToFit="1"/>
      <protection hidden="1"/>
    </xf>
    <xf numFmtId="0" fontId="9" fillId="0" borderId="18" xfId="0" applyFont="1" applyBorder="1" applyAlignment="1" applyProtection="1">
      <alignment horizontal="center" vertical="center" shrinkToFit="1"/>
      <protection hidden="1"/>
    </xf>
    <xf numFmtId="0" fontId="5" fillId="4" borderId="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shrinkToFit="1"/>
      <protection hidden="1"/>
    </xf>
    <xf numFmtId="0" fontId="5" fillId="3"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56" fontId="5" fillId="3" borderId="7"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protection locked="0"/>
    </xf>
    <xf numFmtId="0" fontId="5" fillId="0" borderId="7" xfId="0" applyFont="1" applyBorder="1" applyAlignment="1" applyProtection="1">
      <alignment horizontal="center" vertical="center"/>
      <protection hidden="1"/>
    </xf>
    <xf numFmtId="0" fontId="6" fillId="0" borderId="7"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8" fillId="0" borderId="15" xfId="0" applyFont="1" applyBorder="1" applyAlignment="1" applyProtection="1">
      <alignment horizontal="center" vertical="center" shrinkToFit="1"/>
      <protection hidden="1"/>
    </xf>
    <xf numFmtId="0" fontId="8" fillId="0" borderId="16" xfId="0" applyFont="1" applyBorder="1" applyAlignment="1" applyProtection="1">
      <alignment horizontal="center" vertical="center" shrinkToFit="1"/>
      <protection hidden="1"/>
    </xf>
    <xf numFmtId="0" fontId="8" fillId="0" borderId="35" xfId="0" applyFont="1" applyBorder="1" applyAlignment="1" applyProtection="1">
      <alignment horizontal="center" vertical="center"/>
      <protection hidden="1"/>
    </xf>
    <xf numFmtId="0" fontId="8" fillId="0" borderId="36"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20" xfId="0" applyFont="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22"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4" borderId="23" xfId="0" applyFont="1" applyFill="1" applyBorder="1" applyAlignment="1" applyProtection="1">
      <alignment horizontal="center" vertical="center"/>
      <protection hidden="1"/>
    </xf>
    <xf numFmtId="0" fontId="5" fillId="4" borderId="24" xfId="0" applyFont="1" applyFill="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2" borderId="17"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17"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hidden="1"/>
    </xf>
    <xf numFmtId="0" fontId="4" fillId="0" borderId="7" xfId="0" applyFont="1" applyBorder="1" applyAlignment="1" applyProtection="1">
      <alignment horizontal="left" vertical="center" shrinkToFit="1"/>
      <protection hidden="1"/>
    </xf>
    <xf numFmtId="0" fontId="6" fillId="0" borderId="17" xfId="0" applyFont="1" applyBorder="1" applyAlignment="1" applyProtection="1">
      <alignment horizontal="left" vertical="center"/>
      <protection hidden="1"/>
    </xf>
    <xf numFmtId="0" fontId="6" fillId="0" borderId="29" xfId="0" applyFont="1" applyBorder="1" applyAlignment="1" applyProtection="1">
      <alignment horizontal="left" vertical="center"/>
      <protection hidden="1"/>
    </xf>
    <xf numFmtId="0" fontId="6" fillId="0" borderId="18" xfId="0" applyFont="1" applyBorder="1" applyAlignment="1" applyProtection="1">
      <alignment horizontal="left" vertical="center"/>
      <protection hidden="1"/>
    </xf>
    <xf numFmtId="0" fontId="5" fillId="0" borderId="3" xfId="0" applyFont="1" applyBorder="1" applyAlignment="1" applyProtection="1">
      <alignment horizontal="center" vertical="center"/>
      <protection hidden="1"/>
    </xf>
    <xf numFmtId="0" fontId="5" fillId="0" borderId="19" xfId="0" applyFont="1" applyBorder="1" applyAlignment="1" applyProtection="1">
      <alignment horizontal="left" vertical="center" shrinkToFit="1"/>
      <protection hidden="1"/>
    </xf>
    <xf numFmtId="0" fontId="5" fillId="0" borderId="33" xfId="0" applyFont="1" applyBorder="1" applyAlignment="1" applyProtection="1">
      <alignment horizontal="left" vertical="center" shrinkToFit="1"/>
      <protection hidden="1"/>
    </xf>
    <xf numFmtId="0" fontId="5" fillId="0" borderId="20" xfId="0" applyFont="1" applyBorder="1" applyAlignment="1" applyProtection="1">
      <alignment horizontal="left" vertical="center" shrinkToFit="1"/>
      <protection hidden="1"/>
    </xf>
    <xf numFmtId="0" fontId="9" fillId="0" borderId="19" xfId="0" applyFont="1" applyBorder="1" applyAlignment="1" applyProtection="1">
      <alignment horizontal="center" vertical="center" shrinkToFit="1"/>
      <protection hidden="1"/>
    </xf>
    <xf numFmtId="0" fontId="9" fillId="0" borderId="33" xfId="0" applyFont="1" applyBorder="1" applyAlignment="1" applyProtection="1">
      <alignment horizontal="center" vertical="center" shrinkToFit="1"/>
      <protection hidden="1"/>
    </xf>
    <xf numFmtId="0" fontId="9" fillId="0" borderId="20" xfId="0" applyFont="1" applyBorder="1" applyAlignment="1" applyProtection="1">
      <alignment horizontal="center" vertical="center" shrinkToFit="1"/>
      <protection hidden="1"/>
    </xf>
    <xf numFmtId="0" fontId="6" fillId="0" borderId="26" xfId="0" applyFont="1" applyBorder="1" applyAlignment="1" applyProtection="1">
      <alignment horizontal="center" vertical="center" textRotation="255"/>
      <protection hidden="1"/>
    </xf>
    <xf numFmtId="0" fontId="6" fillId="0" borderId="27" xfId="0" applyFont="1" applyBorder="1" applyAlignment="1" applyProtection="1">
      <alignment horizontal="center" vertical="center" textRotation="255"/>
      <protection hidden="1"/>
    </xf>
    <xf numFmtId="0" fontId="6" fillId="0" borderId="25" xfId="0" applyFont="1" applyBorder="1" applyAlignment="1" applyProtection="1">
      <alignment horizontal="center" vertical="center" textRotation="255"/>
      <protection hidden="1"/>
    </xf>
    <xf numFmtId="0" fontId="6" fillId="0" borderId="10" xfId="0" applyFont="1" applyBorder="1" applyAlignment="1" applyProtection="1">
      <alignment horizontal="center" vertical="center" textRotation="255"/>
      <protection hidden="1"/>
    </xf>
    <xf numFmtId="0" fontId="4" fillId="0" borderId="8" xfId="0" applyFont="1" applyBorder="1" applyAlignment="1" applyProtection="1">
      <alignment horizontal="left" vertical="center" shrinkToFit="1"/>
      <protection hidden="1"/>
    </xf>
    <xf numFmtId="0" fontId="4" fillId="0" borderId="9" xfId="0" applyFont="1" applyBorder="1" applyAlignment="1" applyProtection="1">
      <alignment horizontal="left" vertical="center" shrinkToFit="1"/>
      <protection hidden="1"/>
    </xf>
    <xf numFmtId="0" fontId="4" fillId="0" borderId="3" xfId="0" applyFont="1" applyBorder="1" applyAlignment="1" applyProtection="1">
      <alignment horizontal="left" vertical="center" shrinkToFit="1"/>
      <protection locked="0"/>
    </xf>
    <xf numFmtId="0" fontId="6" fillId="0" borderId="25"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5" fillId="4" borderId="30" xfId="0" applyFont="1" applyFill="1" applyBorder="1" applyAlignment="1" applyProtection="1">
      <alignment horizontal="center" vertical="center"/>
      <protection hidden="1"/>
    </xf>
    <xf numFmtId="0" fontId="5" fillId="4" borderId="31" xfId="0" applyFont="1" applyFill="1" applyBorder="1" applyAlignment="1" applyProtection="1">
      <alignment horizontal="center" vertical="center"/>
      <protection hidden="1"/>
    </xf>
    <xf numFmtId="0" fontId="6" fillId="0" borderId="15" xfId="0" applyFont="1" applyBorder="1" applyAlignment="1" applyProtection="1">
      <alignment horizontal="left" vertical="center"/>
      <protection hidden="1"/>
    </xf>
    <xf numFmtId="0" fontId="6" fillId="0" borderId="28"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1" fillId="0" borderId="0" xfId="0" applyFont="1" applyAlignment="1" applyProtection="1">
      <alignment horizontal="distributed" vertical="center"/>
      <protection hidden="1"/>
    </xf>
    <xf numFmtId="0" fontId="1" fillId="3" borderId="34" xfId="0" applyFont="1" applyFill="1" applyBorder="1" applyAlignment="1" applyProtection="1">
      <alignment vertical="center" shrinkToFit="1"/>
      <protection locked="0"/>
    </xf>
    <xf numFmtId="0" fontId="1" fillId="0" borderId="0" xfId="0" applyFont="1" applyAlignment="1" applyProtection="1">
      <alignment horizontal="left" vertical="center" shrinkToFit="1"/>
      <protection hidden="1"/>
    </xf>
    <xf numFmtId="0" fontId="7" fillId="0" borderId="0" xfId="0" applyFont="1" applyAlignment="1" applyProtection="1">
      <alignment horizontal="center" vertical="center"/>
      <protection hidden="1"/>
    </xf>
    <xf numFmtId="0" fontId="1" fillId="0" borderId="0" xfId="0" applyFont="1" applyAlignment="1" applyProtection="1">
      <alignment horizontal="right" vertical="center"/>
      <protection locked="0"/>
    </xf>
    <xf numFmtId="0" fontId="1" fillId="2" borderId="34" xfId="0"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0" fillId="0" borderId="0" xfId="0" applyAlignment="1" applyProtection="1">
      <alignment horizontal="center" vertical="center"/>
      <protection hidden="1"/>
    </xf>
    <xf numFmtId="0" fontId="5" fillId="0" borderId="1" xfId="0" applyFont="1" applyBorder="1" applyAlignment="1" applyProtection="1">
      <alignment horizontal="center" vertical="center" shrinkToFit="1"/>
      <protection hidden="1"/>
    </xf>
    <xf numFmtId="0" fontId="5" fillId="0" borderId="32" xfId="0" applyFont="1" applyBorder="1" applyAlignment="1" applyProtection="1">
      <alignment horizontal="center" vertical="center" shrinkToFit="1"/>
      <protection hidden="1"/>
    </xf>
    <xf numFmtId="0" fontId="5" fillId="0" borderId="2" xfId="0" applyFont="1" applyBorder="1" applyAlignment="1" applyProtection="1">
      <alignment horizontal="center" vertical="center" shrinkToFit="1"/>
      <protection hidden="1"/>
    </xf>
    <xf numFmtId="0" fontId="5" fillId="0" borderId="15" xfId="0" applyFont="1" applyBorder="1" applyAlignment="1" applyProtection="1">
      <alignment horizontal="left" vertical="center"/>
      <protection hidden="1"/>
    </xf>
    <xf numFmtId="0" fontId="5" fillId="0" borderId="28" xfId="0" applyFont="1" applyBorder="1" applyAlignment="1" applyProtection="1">
      <alignment horizontal="left" vertical="center"/>
      <protection hidden="1"/>
    </xf>
    <xf numFmtId="0" fontId="5" fillId="0" borderId="16" xfId="0" applyFont="1" applyBorder="1" applyAlignment="1" applyProtection="1">
      <alignment horizontal="left" vertical="center"/>
      <protection hidden="1"/>
    </xf>
    <xf numFmtId="0" fontId="5" fillId="0" borderId="15" xfId="0" applyFont="1" applyBorder="1" applyAlignment="1" applyProtection="1">
      <alignment horizontal="center" vertical="center" shrinkToFit="1"/>
      <protection hidden="1"/>
    </xf>
    <xf numFmtId="0" fontId="5" fillId="0" borderId="16" xfId="0" applyFont="1" applyBorder="1" applyAlignment="1" applyProtection="1">
      <alignment horizontal="center" vertical="center" shrinkToFit="1"/>
      <protection hidden="1"/>
    </xf>
    <xf numFmtId="0" fontId="5" fillId="4" borderId="15"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5" fillId="3" borderId="15"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5" fillId="4" borderId="15"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0" borderId="17" xfId="0" applyFont="1" applyBorder="1" applyAlignment="1" applyProtection="1">
      <alignment horizontal="center" vertical="center" textRotation="255"/>
      <protection hidden="1"/>
    </xf>
    <xf numFmtId="0" fontId="5" fillId="0" borderId="17" xfId="0" applyFont="1" applyBorder="1" applyAlignment="1" applyProtection="1">
      <alignment horizontal="left" vertical="center"/>
      <protection hidden="1"/>
    </xf>
    <xf numFmtId="0" fontId="8" fillId="0" borderId="17" xfId="0" applyFont="1" applyBorder="1" applyAlignment="1" applyProtection="1">
      <alignment horizontal="center" vertical="center" shrinkToFit="1"/>
      <protection hidden="1"/>
    </xf>
    <xf numFmtId="0" fontId="8" fillId="0" borderId="18" xfId="0" applyFont="1" applyBorder="1" applyAlignment="1" applyProtection="1">
      <alignment horizontal="center" vertical="center" shrinkToFit="1"/>
      <protection hidden="1"/>
    </xf>
    <xf numFmtId="0" fontId="5" fillId="0" borderId="17" xfId="0" applyFont="1" applyBorder="1" applyAlignment="1" applyProtection="1">
      <alignment horizontal="center" vertical="center" wrapText="1" shrinkToFit="1"/>
      <protection hidden="1"/>
    </xf>
    <xf numFmtId="0" fontId="5" fillId="0" borderId="18" xfId="0" applyFont="1" applyBorder="1" applyAlignment="1" applyProtection="1">
      <alignment horizontal="center" vertical="center" wrapText="1" shrinkToFit="1"/>
      <protection hidden="1"/>
    </xf>
    <xf numFmtId="0" fontId="5" fillId="0" borderId="29" xfId="0" applyFont="1" applyBorder="1" applyAlignment="1" applyProtection="1">
      <alignment horizontal="center" vertical="center"/>
      <protection hidden="1"/>
    </xf>
    <xf numFmtId="56" fontId="5" fillId="3" borderId="29" xfId="0" applyNumberFormat="1" applyFont="1" applyFill="1" applyBorder="1" applyAlignment="1" applyProtection="1">
      <alignment horizontal="left" vertical="center" shrinkToFit="1"/>
      <protection locked="0" hidden="1"/>
    </xf>
    <xf numFmtId="0" fontId="5" fillId="3" borderId="29" xfId="0" applyFont="1" applyFill="1" applyBorder="1" applyAlignment="1" applyProtection="1">
      <alignment horizontal="left" vertical="center" shrinkToFit="1"/>
      <protection locked="0" hidden="1"/>
    </xf>
    <xf numFmtId="0" fontId="5" fillId="3" borderId="18" xfId="0" applyFont="1" applyFill="1" applyBorder="1" applyAlignment="1" applyProtection="1">
      <alignment horizontal="left" vertical="center" shrinkToFit="1"/>
      <protection locked="0" hidden="1"/>
    </xf>
    <xf numFmtId="0" fontId="5" fillId="4" borderId="17" xfId="0" applyFont="1" applyFill="1" applyBorder="1" applyAlignment="1" applyProtection="1">
      <alignment horizontal="center" vertical="center" shrinkToFit="1"/>
      <protection hidden="1"/>
    </xf>
    <xf numFmtId="0" fontId="5" fillId="4" borderId="18" xfId="0" applyFont="1" applyFill="1" applyBorder="1" applyAlignment="1" applyProtection="1">
      <alignment horizontal="center" vertical="center" shrinkToFit="1"/>
      <protection hidden="1"/>
    </xf>
    <xf numFmtId="0" fontId="8" fillId="0" borderId="11" xfId="0" applyFont="1" applyBorder="1" applyAlignment="1" applyProtection="1">
      <alignment horizontal="center" vertical="center" shrinkToFit="1"/>
      <protection hidden="1"/>
    </xf>
    <xf numFmtId="0" fontId="8" fillId="0" borderId="12"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14" xfId="0" applyFont="1" applyBorder="1" applyAlignment="1" applyProtection="1">
      <alignment horizontal="center" vertical="center" shrinkToFit="1"/>
      <protection hidden="1"/>
    </xf>
    <xf numFmtId="0" fontId="5" fillId="0" borderId="19" xfId="0" applyFont="1" applyBorder="1" applyAlignment="1" applyProtection="1">
      <alignment horizontal="left" vertical="center"/>
      <protection hidden="1"/>
    </xf>
    <xf numFmtId="0" fontId="5" fillId="0" borderId="33"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5" fillId="0" borderId="19" xfId="0" applyFont="1" applyBorder="1" applyAlignment="1" applyProtection="1">
      <alignment horizontal="center" vertical="center" shrinkToFit="1"/>
      <protection hidden="1"/>
    </xf>
    <xf numFmtId="0" fontId="5" fillId="0" borderId="20" xfId="0" applyFont="1" applyBorder="1" applyAlignment="1" applyProtection="1">
      <alignment horizontal="center" vertical="center" shrinkToFit="1"/>
      <protection hidden="1"/>
    </xf>
    <xf numFmtId="0" fontId="5" fillId="3" borderId="19"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20" xfId="0" applyFont="1" applyFill="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hidden="1"/>
    </xf>
    <xf numFmtId="0" fontId="5" fillId="0" borderId="22" xfId="0" applyFont="1" applyBorder="1" applyAlignment="1" applyProtection="1">
      <alignment horizontal="center" vertical="center" shrinkToFit="1"/>
      <protection hidden="1"/>
    </xf>
    <xf numFmtId="0" fontId="8" fillId="0" borderId="35" xfId="0" applyFont="1" applyBorder="1" applyAlignment="1" applyProtection="1">
      <alignment horizontal="center" vertical="center" shrinkToFit="1"/>
      <protection hidden="1"/>
    </xf>
    <xf numFmtId="0" fontId="8" fillId="0" borderId="36" xfId="0" applyFont="1" applyBorder="1" applyAlignment="1" applyProtection="1">
      <alignment horizontal="center" vertical="center" shrinkToFit="1"/>
      <protection hidden="1"/>
    </xf>
    <xf numFmtId="0" fontId="19" fillId="0" borderId="11"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9" fillId="0" borderId="13" xfId="0" applyFont="1" applyBorder="1" applyAlignment="1" applyProtection="1">
      <alignment horizontal="center" vertical="center"/>
      <protection hidden="1"/>
    </xf>
    <xf numFmtId="0" fontId="19" fillId="0" borderId="14" xfId="0" applyFont="1" applyBorder="1" applyAlignment="1" applyProtection="1">
      <alignment horizontal="center" vertical="center"/>
      <protection hidden="1"/>
    </xf>
    <xf numFmtId="0" fontId="5" fillId="0" borderId="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3" borderId="15"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10" fillId="3" borderId="23" xfId="0" applyFont="1" applyFill="1" applyBorder="1" applyAlignment="1" applyProtection="1">
      <alignment horizontal="left" vertical="top" wrapText="1"/>
      <protection locked="0"/>
    </xf>
    <xf numFmtId="0" fontId="10" fillId="3" borderId="34" xfId="0" applyFont="1" applyFill="1" applyBorder="1" applyAlignment="1" applyProtection="1">
      <alignment horizontal="left" vertical="top" wrapText="1"/>
      <protection locked="0"/>
    </xf>
    <xf numFmtId="0" fontId="10" fillId="3" borderId="24" xfId="0" applyFont="1" applyFill="1" applyBorder="1" applyAlignment="1" applyProtection="1">
      <alignment horizontal="left" vertical="top" wrapText="1"/>
      <protection locked="0"/>
    </xf>
    <xf numFmtId="0" fontId="10" fillId="0" borderId="37" xfId="0" applyFont="1" applyBorder="1" applyAlignment="1" applyProtection="1">
      <alignment horizontal="left" vertical="center" wrapText="1"/>
      <protection hidden="1"/>
    </xf>
    <xf numFmtId="0" fontId="10" fillId="0" borderId="5" xfId="0" applyFont="1" applyBorder="1" applyAlignment="1" applyProtection="1">
      <alignment horizontal="left" vertical="center" wrapText="1"/>
      <protection hidden="1"/>
    </xf>
    <xf numFmtId="0" fontId="10" fillId="0" borderId="38" xfId="0" applyFont="1" applyBorder="1" applyAlignment="1" applyProtection="1">
      <alignment horizontal="left" vertical="center" wrapText="1"/>
      <protection hidden="1"/>
    </xf>
    <xf numFmtId="0" fontId="10" fillId="2" borderId="2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5" xfId="0" applyFont="1" applyBorder="1" applyAlignment="1" applyProtection="1">
      <alignment horizontal="left" vertical="top" wrapText="1"/>
      <protection hidden="1"/>
    </xf>
    <xf numFmtId="0" fontId="5" fillId="3" borderId="19"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21" fillId="4" borderId="23" xfId="0" applyFont="1" applyFill="1" applyBorder="1" applyAlignment="1" applyProtection="1">
      <alignment horizontal="center" vertical="center"/>
      <protection locked="0"/>
    </xf>
    <xf numFmtId="0" fontId="21" fillId="4" borderId="34" xfId="0" applyFont="1" applyFill="1" applyBorder="1" applyAlignment="1" applyProtection="1">
      <alignment horizontal="center" vertical="center"/>
      <protection locked="0"/>
    </xf>
    <xf numFmtId="0" fontId="21" fillId="4" borderId="24" xfId="0" applyFont="1" applyFill="1" applyBorder="1" applyAlignment="1" applyProtection="1">
      <alignment horizontal="center" vertical="center"/>
      <protection locked="0"/>
    </xf>
    <xf numFmtId="0" fontId="5" fillId="3" borderId="29" xfId="0" applyFont="1" applyFill="1" applyBorder="1" applyAlignment="1" applyProtection="1">
      <alignment horizontal="left" vertical="center" shrinkToFit="1"/>
      <protection hidden="1"/>
    </xf>
    <xf numFmtId="0" fontId="5" fillId="3" borderId="18" xfId="0" applyFont="1" applyFill="1" applyBorder="1" applyAlignment="1" applyProtection="1">
      <alignment horizontal="left" vertical="center" shrinkToFit="1"/>
      <protection hidden="1"/>
    </xf>
    <xf numFmtId="0" fontId="20" fillId="0" borderId="0" xfId="0" applyFont="1" applyAlignment="1" applyProtection="1">
      <alignment horizontal="center" vertical="center"/>
      <protection hidden="1"/>
    </xf>
    <xf numFmtId="0" fontId="18" fillId="0" borderId="1" xfId="1" applyFont="1" applyBorder="1" applyAlignment="1" applyProtection="1">
      <alignment horizontal="center" vertical="center"/>
      <protection hidden="1"/>
    </xf>
    <xf numFmtId="0" fontId="18" fillId="0" borderId="32" xfId="1" applyFont="1" applyBorder="1" applyAlignment="1" applyProtection="1">
      <alignment horizontal="center" vertical="center"/>
      <protection hidden="1"/>
    </xf>
    <xf numFmtId="0" fontId="18" fillId="0" borderId="2" xfId="1" applyFont="1" applyBorder="1" applyAlignment="1" applyProtection="1">
      <alignment horizontal="center" vertical="center"/>
      <protection hidden="1"/>
    </xf>
    <xf numFmtId="0" fontId="17" fillId="0" borderId="26" xfId="1" applyFont="1" applyBorder="1" applyAlignment="1" applyProtection="1">
      <alignment horizontal="center" vertical="center" wrapText="1"/>
      <protection hidden="1"/>
    </xf>
    <xf numFmtId="0" fontId="17" fillId="0" borderId="39" xfId="1" applyFont="1" applyBorder="1" applyAlignment="1" applyProtection="1">
      <alignment horizontal="center" vertical="center" wrapText="1"/>
      <protection hidden="1"/>
    </xf>
  </cellXfs>
  <cellStyles count="2">
    <cellStyle name="標準" xfId="0" builtinId="0"/>
    <cellStyle name="標準 2" xfId="1"/>
  </cellStyles>
  <dxfs count="71">
    <dxf>
      <font>
        <b/>
        <i val="0"/>
      </font>
      <fill>
        <patternFill>
          <bgColor rgb="FFFF9999"/>
        </patternFill>
      </fill>
    </dxf>
    <dxf>
      <font>
        <b/>
        <i val="0"/>
      </font>
      <fill>
        <patternFill>
          <bgColor rgb="FFFF9999"/>
        </patternFill>
      </fill>
    </dxf>
    <dxf>
      <fill>
        <patternFill>
          <bgColor rgb="FFFFCCFF"/>
        </patternFill>
      </fill>
    </dxf>
    <dxf>
      <font>
        <b/>
        <i val="0"/>
      </font>
      <fill>
        <patternFill>
          <bgColor rgb="FFFF9999"/>
        </patternFill>
      </fill>
    </dxf>
    <dxf>
      <font>
        <b/>
        <i val="0"/>
      </font>
      <fill>
        <patternFill>
          <bgColor rgb="FFFF9999"/>
        </patternFill>
      </fill>
    </dxf>
    <dxf>
      <font>
        <b/>
        <i val="0"/>
      </font>
      <fill>
        <patternFill>
          <bgColor rgb="FFFF9999"/>
        </patternFill>
      </fill>
    </dxf>
    <dxf>
      <fill>
        <patternFill>
          <bgColor theme="0" tint="-0.34998626667073579"/>
        </patternFill>
      </fill>
    </dxf>
    <dxf>
      <fill>
        <patternFill>
          <bgColor theme="0" tint="-0.34998626667073579"/>
        </patternFill>
      </fill>
    </dxf>
    <dxf>
      <font>
        <b/>
        <i val="0"/>
      </font>
      <fill>
        <patternFill>
          <bgColor rgb="FFFF99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theme="1"/>
      </font>
      <fill>
        <patternFill patternType="solid">
          <bgColor rgb="FFFF9999"/>
        </patternFill>
      </fill>
      <border>
        <vertical/>
        <horizontal/>
      </border>
    </dxf>
    <dxf>
      <font>
        <b/>
        <i val="0"/>
        <color theme="1"/>
      </font>
      <fill>
        <patternFill patternType="solid">
          <bgColor rgb="FFFF9999"/>
        </patternFill>
      </fill>
      <border>
        <vertical/>
        <horizontal/>
      </border>
    </dxf>
    <dxf>
      <fill>
        <patternFill>
          <bgColor rgb="FFFFFFCC"/>
        </patternFill>
      </fill>
    </dxf>
    <dxf>
      <font>
        <b/>
        <i val="0"/>
      </font>
      <fill>
        <patternFill>
          <bgColor rgb="FFFF9999"/>
        </patternFill>
      </fill>
    </dxf>
    <dxf>
      <font>
        <b/>
        <i val="0"/>
      </font>
      <fill>
        <patternFill>
          <bgColor rgb="FFFF9999"/>
        </patternFill>
      </fill>
    </dxf>
    <dxf>
      <font>
        <b/>
        <i val="0"/>
      </font>
      <fill>
        <patternFill>
          <bgColor rgb="FFFF9999"/>
        </patternFill>
      </fill>
    </dxf>
    <dxf>
      <fill>
        <patternFill>
          <bgColor rgb="FFFFFFCC"/>
        </patternFill>
      </fill>
    </dxf>
    <dxf>
      <fill>
        <patternFill>
          <bgColor rgb="FFFFFFCC"/>
        </patternFill>
      </fill>
    </dxf>
    <dxf>
      <font>
        <b/>
        <i val="0"/>
      </font>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indexed="47"/>
        </patternFill>
      </fill>
    </dxf>
    <dxf>
      <font>
        <condense val="0"/>
        <extend val="0"/>
        <color auto="1"/>
      </font>
      <fill>
        <patternFill>
          <bgColor indexed="47"/>
        </patternFill>
      </fill>
    </dxf>
    <dxf>
      <fill>
        <patternFill>
          <bgColor rgb="FFFFCCFF"/>
        </patternFill>
      </fill>
    </dxf>
    <dxf>
      <font>
        <b/>
        <i val="0"/>
      </font>
      <fill>
        <patternFill>
          <bgColor rgb="FFFF9999"/>
        </patternFill>
      </fill>
    </dxf>
    <dxf>
      <font>
        <b/>
        <i val="0"/>
      </font>
      <fill>
        <patternFill>
          <bgColor rgb="FFFF9999"/>
        </patternFill>
      </fill>
    </dxf>
    <dxf>
      <fill>
        <patternFill>
          <bgColor theme="0" tint="-0.34998626667073579"/>
        </patternFill>
      </fill>
    </dxf>
    <dxf>
      <font>
        <b/>
        <i val="0"/>
      </font>
      <fill>
        <patternFill>
          <bgColor rgb="FFFF9999"/>
        </patternFill>
      </fill>
    </dxf>
    <dxf>
      <font>
        <b/>
        <i val="0"/>
        <color theme="1"/>
      </font>
      <fill>
        <patternFill patternType="solid">
          <bgColor rgb="FFFF9999"/>
        </patternFill>
      </fill>
      <border>
        <vertical/>
        <horizontal/>
      </border>
    </dxf>
    <dxf>
      <font>
        <b/>
        <i val="0"/>
        <color theme="1"/>
      </font>
      <fill>
        <patternFill patternType="solid">
          <bgColor rgb="FFFF9999"/>
        </patternFill>
      </fill>
      <border>
        <vertical/>
        <horizontal/>
      </border>
    </dxf>
    <dxf>
      <fill>
        <patternFill>
          <bgColor rgb="FFFFFFCC"/>
        </patternFill>
      </fill>
    </dxf>
    <dxf>
      <font>
        <b/>
        <i val="0"/>
      </font>
      <fill>
        <patternFill>
          <bgColor rgb="FFFF9999"/>
        </patternFill>
      </fill>
    </dxf>
    <dxf>
      <font>
        <b/>
        <i val="0"/>
      </font>
      <fill>
        <patternFill>
          <bgColor rgb="FFFF9999"/>
        </patternFill>
      </fill>
    </dxf>
    <dxf>
      <font>
        <b/>
        <i val="0"/>
      </font>
      <fill>
        <patternFill>
          <bgColor rgb="FFFF9999"/>
        </patternFill>
      </fill>
    </dxf>
    <dxf>
      <fill>
        <patternFill>
          <bgColor rgb="FFFFFFCC"/>
        </patternFill>
      </fill>
    </dxf>
    <dxf>
      <font>
        <b/>
        <i val="0"/>
      </font>
      <fill>
        <patternFill>
          <bgColor rgb="FFFF99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47"/>
        </patternFill>
      </fill>
    </dxf>
    <dxf>
      <font>
        <condense val="0"/>
        <extend val="0"/>
        <color auto="1"/>
      </font>
      <fill>
        <patternFill>
          <bgColor indexed="47"/>
        </patternFill>
      </fill>
    </dxf>
  </dxfs>
  <tableStyles count="0" defaultTableStyle="TableStyleMedium2" defaultPivotStyle="PivotStyleLight16"/>
  <colors>
    <mruColors>
      <color rgb="FFFF9999"/>
      <color rgb="FFFFFFCC"/>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324970</xdr:colOff>
      <xdr:row>20</xdr:row>
      <xdr:rowOff>11206</xdr:rowOff>
    </xdr:from>
    <xdr:to>
      <xdr:col>22</xdr:col>
      <xdr:colOff>168089</xdr:colOff>
      <xdr:row>26</xdr:row>
      <xdr:rowOff>89647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93870" y="5446806"/>
          <a:ext cx="5012019" cy="190724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284149</xdr:colOff>
      <xdr:row>20</xdr:row>
      <xdr:rowOff>54429</xdr:rowOff>
    </xdr:from>
    <xdr:to>
      <xdr:col>22</xdr:col>
      <xdr:colOff>127268</xdr:colOff>
      <xdr:row>26</xdr:row>
      <xdr:rowOff>89647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73220" y="5510893"/>
          <a:ext cx="4932191" cy="184496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285751</xdr:colOff>
      <xdr:row>15</xdr:row>
      <xdr:rowOff>95249</xdr:rowOff>
    </xdr:from>
    <xdr:to>
      <xdr:col>22</xdr:col>
      <xdr:colOff>128679</xdr:colOff>
      <xdr:row>20</xdr:row>
      <xdr:rowOff>40821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374822" y="4054928"/>
          <a:ext cx="4932000" cy="1442357"/>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229324</xdr:colOff>
      <xdr:row>11</xdr:row>
      <xdr:rowOff>50800</xdr:rowOff>
    </xdr:from>
    <xdr:to>
      <xdr:col>49</xdr:col>
      <xdr:colOff>114300</xdr:colOff>
      <xdr:row>21</xdr:row>
      <xdr:rowOff>7268</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1722824" y="2679700"/>
          <a:ext cx="4685576" cy="3055268"/>
        </a:xfrm>
        <a:prstGeom prst="wedgeRoundRectCallout">
          <a:avLst>
            <a:gd name="adj1" fmla="val -87641"/>
            <a:gd name="adj2" fmla="val -1161"/>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こちらを参考にセルの入力を</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お願いします。</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2000">
              <a:solidFill>
                <a:schemeClr val="tx1"/>
              </a:solidFill>
              <a:latin typeface="HG丸ｺﾞｼｯｸM-PRO" panose="020F0600000000000000" pitchFamily="50" charset="-128"/>
              <a:ea typeface="HG丸ｺﾞｼｯｸM-PRO" panose="020F0600000000000000" pitchFamily="50" charset="-128"/>
            </a:rPr>
            <a:t>※</a:t>
          </a:r>
          <a:r>
            <a:rPr kumimoji="1" lang="ja-JP" altLang="en-US" sz="2000">
              <a:solidFill>
                <a:schemeClr val="tx1"/>
              </a:solidFill>
              <a:latin typeface="HG丸ｺﾞｼｯｸM-PRO" panose="020F0600000000000000" pitchFamily="50" charset="-128"/>
              <a:ea typeface="HG丸ｺﾞｼｯｸM-PRO" panose="020F0600000000000000" pitchFamily="50" charset="-128"/>
            </a:rPr>
            <a:t>セルに入力すると、セルの</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網掛けが消えるように設定さ</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れています。</a:t>
          </a:r>
        </a:p>
      </xdr:txBody>
    </xdr:sp>
    <xdr:clientData/>
  </xdr:twoCellAnchor>
  <xdr:twoCellAnchor>
    <xdr:from>
      <xdr:col>1</xdr:col>
      <xdr:colOff>221160</xdr:colOff>
      <xdr:row>5</xdr:row>
      <xdr:rowOff>126274</xdr:rowOff>
    </xdr:from>
    <xdr:to>
      <xdr:col>14</xdr:col>
      <xdr:colOff>85480</xdr:colOff>
      <xdr:row>8</xdr:row>
      <xdr:rowOff>1234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88520" y="1294674"/>
          <a:ext cx="5940000" cy="576000"/>
        </a:xfrm>
        <a:prstGeom prst="wedgeRoundRectCallout">
          <a:avLst>
            <a:gd name="adj1" fmla="val -42981"/>
            <a:gd name="adj2" fmla="val -92712"/>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都立学校は、「教職員研修センター授業力向上課長」を、</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区市町村立学校は、「区市町村教育委員会指導事務主管課長」を選択します。</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71846</xdr:colOff>
      <xdr:row>34</xdr:row>
      <xdr:rowOff>234949</xdr:rowOff>
    </xdr:from>
    <xdr:to>
      <xdr:col>21</xdr:col>
      <xdr:colOff>152166</xdr:colOff>
      <xdr:row>39</xdr:row>
      <xdr:rowOff>28149</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810726" y="9724389"/>
          <a:ext cx="6156000" cy="1368000"/>
        </a:xfrm>
        <a:prstGeom prst="wedgeRoundRectCallout">
          <a:avLst>
            <a:gd name="adj1" fmla="val -39492"/>
            <a:gd name="adj2" fmla="val 81217"/>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選択研修について</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・必要回数４または６をプルダウンから選択してください。</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・回数は、「</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２　</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選択研修の内訳</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」にある「今年度の受講回数」及び</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　「昨年度までの受講回数」に半角数字を入力することで回数が反映されます。</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「回数」に直接入力はできません。</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49349</xdr:colOff>
      <xdr:row>61</xdr:row>
      <xdr:rowOff>35016</xdr:rowOff>
    </xdr:from>
    <xdr:to>
      <xdr:col>18</xdr:col>
      <xdr:colOff>309029</xdr:colOff>
      <xdr:row>63</xdr:row>
      <xdr:rowOff>342856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2853509" y="18028376"/>
          <a:ext cx="5868000" cy="1080000"/>
        </a:xfrm>
        <a:prstGeom prst="wedgeRoundRectCallout">
          <a:avLst>
            <a:gd name="adj1" fmla="val 61661"/>
            <a:gd name="adj2" fmla="val -69983"/>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履修状況について</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・「実施の手引」の</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27</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ページに記載されている時間数をもとに、</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未履修か履修見込かを判断しています。</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・研修歴を正しく選択している場合は、代替の時数が自動で表示されます。</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408215</xdr:colOff>
      <xdr:row>51</xdr:row>
      <xdr:rowOff>190501</xdr:rowOff>
    </xdr:from>
    <xdr:to>
      <xdr:col>11</xdr:col>
      <xdr:colOff>378615</xdr:colOff>
      <xdr:row>54</xdr:row>
      <xdr:rowOff>112261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875575" y="14780261"/>
          <a:ext cx="4644000" cy="1080000"/>
        </a:xfrm>
        <a:prstGeom prst="wedgeRoundRectCallout">
          <a:avLst>
            <a:gd name="adj1" fmla="val -40067"/>
            <a:gd name="adj2" fmla="val -60424"/>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選択研修の入力について</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・実施日</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令和６年８月</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11</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日午前の場合→</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R6/8/11</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午前</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・研修内容</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プルダウンより選択してください。</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3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300" b="1">
              <a:solidFill>
                <a:srgbClr val="FF0000"/>
              </a:solidFill>
              <a:latin typeface="HG丸ｺﾞｼｯｸM-PRO" panose="020F0600000000000000" pitchFamily="50" charset="-128"/>
              <a:ea typeface="HG丸ｺﾞｼｯｸM-PRO" panose="020F0600000000000000" pitchFamily="50" charset="-128"/>
            </a:rPr>
            <a:t>昨年度までに履修した研修も入力してください。</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5260</xdr:colOff>
      <xdr:row>9</xdr:row>
      <xdr:rowOff>68036</xdr:rowOff>
    </xdr:from>
    <xdr:to>
      <xdr:col>22</xdr:col>
      <xdr:colOff>50220</xdr:colOff>
      <xdr:row>11</xdr:row>
      <xdr:rowOff>176892</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744140" y="2171156"/>
          <a:ext cx="6588000" cy="576216"/>
        </a:xfrm>
        <a:prstGeom prst="wedgeRoundRectCallout">
          <a:avLst>
            <a:gd name="adj1" fmla="val -34343"/>
            <a:gd name="adj2" fmla="val 80331"/>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受講者番号は</a:t>
          </a:r>
          <a:r>
            <a:rPr kumimoji="1" lang="ja-JP" altLang="en-US" sz="1300" u="sng">
              <a:solidFill>
                <a:schemeClr val="tx1"/>
              </a:solidFill>
              <a:latin typeface="HG丸ｺﾞｼｯｸM-PRO" panose="020F0600000000000000" pitchFamily="50" charset="-128"/>
              <a:ea typeface="HG丸ｺﾞｼｯｸM-PRO" panose="020F0600000000000000" pitchFamily="50" charset="-128"/>
            </a:rPr>
            <a:t>半角英数字</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で正確に御入力ください。特に、</a:t>
          </a:r>
          <a:r>
            <a:rPr kumimoji="1" lang="ja-JP" altLang="en-US" sz="1300" b="1">
              <a:solidFill>
                <a:srgbClr val="FF0000"/>
              </a:solidFill>
              <a:latin typeface="HG丸ｺﾞｼｯｸM-PRO" panose="020F0600000000000000" pitchFamily="50" charset="-128"/>
              <a:ea typeface="HG丸ｺﾞｼｯｸM-PRO" panose="020F0600000000000000" pitchFamily="50" charset="-128"/>
            </a:rPr>
            <a:t>末尾の「</a:t>
          </a:r>
          <a:r>
            <a:rPr kumimoji="1" lang="en-US" altLang="ja-JP" sz="1300" b="1">
              <a:solidFill>
                <a:srgbClr val="FF0000"/>
              </a:solidFill>
              <a:latin typeface="HG丸ｺﾞｼｯｸM-PRO" panose="020F0600000000000000" pitchFamily="50" charset="-128"/>
              <a:ea typeface="HG丸ｺﾞｼｯｸM-PRO" panose="020F0600000000000000" pitchFamily="50" charset="-128"/>
            </a:rPr>
            <a:t>A</a:t>
          </a:r>
          <a:r>
            <a:rPr kumimoji="1" lang="ja-JP" altLang="en-US" sz="1300" b="1">
              <a:solidFill>
                <a:srgbClr val="FF0000"/>
              </a:solidFill>
              <a:latin typeface="HG丸ｺﾞｼｯｸM-PRO" panose="020F0600000000000000" pitchFamily="50" charset="-128"/>
              <a:ea typeface="HG丸ｺﾞｼｯｸM-PRO" panose="020F0600000000000000" pitchFamily="50" charset="-128"/>
            </a:rPr>
            <a:t>」または「</a:t>
          </a:r>
          <a:r>
            <a:rPr kumimoji="1" lang="en-US" altLang="ja-JP" sz="1300" b="1">
              <a:solidFill>
                <a:srgbClr val="FF0000"/>
              </a:solidFill>
              <a:latin typeface="HG丸ｺﾞｼｯｸM-PRO" panose="020F0600000000000000" pitchFamily="50" charset="-128"/>
              <a:ea typeface="HG丸ｺﾞｼｯｸM-PRO" panose="020F0600000000000000" pitchFamily="50" charset="-128"/>
            </a:rPr>
            <a:t>B</a:t>
          </a:r>
          <a:r>
            <a:rPr kumimoji="1" lang="ja-JP" altLang="en-US" sz="13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で</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今年度新規受講者か昨年度までの受講者かを判別しています。</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170361</xdr:colOff>
      <xdr:row>16</xdr:row>
      <xdr:rowOff>271237</xdr:rowOff>
    </xdr:from>
    <xdr:to>
      <xdr:col>9</xdr:col>
      <xdr:colOff>210201</xdr:colOff>
      <xdr:row>18</xdr:row>
      <xdr:rowOff>217317</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572441" y="4335237"/>
          <a:ext cx="2844000" cy="576000"/>
        </a:xfrm>
        <a:prstGeom prst="wedgeRoundRectCallout">
          <a:avLst>
            <a:gd name="adj1" fmla="val 66090"/>
            <a:gd name="adj2" fmla="val -67660"/>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あれば「○」、なければ「なし」を</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プルダウンから選択してください。</a:t>
          </a:r>
          <a:endParaRPr kumimoji="1" lang="en-US" altLang="ja-JP" sz="13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289740</xdr:colOff>
      <xdr:row>81</xdr:row>
      <xdr:rowOff>223518</xdr:rowOff>
    </xdr:from>
    <xdr:to>
      <xdr:col>17</xdr:col>
      <xdr:colOff>404780</xdr:colOff>
      <xdr:row>84</xdr:row>
      <xdr:rowOff>170478</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093900" y="25247598"/>
          <a:ext cx="5256000" cy="729280"/>
        </a:xfrm>
        <a:prstGeom prst="wedgeRoundRectCallout">
          <a:avLst>
            <a:gd name="adj1" fmla="val -49388"/>
            <a:gd name="adj2" fmla="val 80412"/>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a:solidFill>
                <a:schemeClr val="tx1"/>
              </a:solidFill>
              <a:latin typeface="HG丸ｺﾞｼｯｸM-PRO" panose="020F0600000000000000" pitchFamily="50" charset="-128"/>
              <a:ea typeface="HG丸ｺﾞｼｯｸM-PRO" panose="020F0600000000000000" pitchFamily="50" charset="-128"/>
            </a:rPr>
            <a:t>校長所見について</a:t>
          </a:r>
          <a:r>
            <a:rPr kumimoji="1" lang="en-US" altLang="ja-JP" sz="13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300">
              <a:solidFill>
                <a:schemeClr val="tx1"/>
              </a:solidFill>
              <a:latin typeface="HG丸ｺﾞｼｯｸM-PRO" panose="020F0600000000000000" pitchFamily="50" charset="-128"/>
              <a:ea typeface="HG丸ｺﾞｼｯｸM-PRO" panose="020F0600000000000000" pitchFamily="50" charset="-128"/>
            </a:rPr>
            <a:t>・未修了であっても、一部研修を受講した場合は入力してください。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356324</xdr:colOff>
      <xdr:row>21</xdr:row>
      <xdr:rowOff>65856</xdr:rowOff>
    </xdr:from>
    <xdr:to>
      <xdr:col>47</xdr:col>
      <xdr:colOff>469900</xdr:colOff>
      <xdr:row>27</xdr:row>
      <xdr:rowOff>190499</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11164024" y="5793556"/>
          <a:ext cx="4228376" cy="1877243"/>
        </a:xfrm>
        <a:prstGeom prst="wedgeRoundRectCallout">
          <a:avLst>
            <a:gd name="adj1" fmla="val -70498"/>
            <a:gd name="adj2" fmla="val 22558"/>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「入力ミスまたは未入力」に</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なっている場合は、３、４を</a:t>
          </a:r>
          <a:endParaRPr kumimoji="1" lang="en-US" altLang="ja-JP" sz="20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確認してください。</a:t>
          </a:r>
        </a:p>
      </xdr:txBody>
    </xdr:sp>
    <xdr:clientData/>
  </xdr:twoCellAnchor>
  <xdr:twoCellAnchor>
    <xdr:from>
      <xdr:col>41</xdr:col>
      <xdr:colOff>86178</xdr:colOff>
      <xdr:row>2</xdr:row>
      <xdr:rowOff>181610</xdr:rowOff>
    </xdr:from>
    <xdr:to>
      <xdr:col>45</xdr:col>
      <xdr:colOff>241300</xdr:colOff>
      <xdr:row>4</xdr:row>
      <xdr:rowOff>218250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10893878" y="651510"/>
          <a:ext cx="2898322" cy="506540"/>
        </a:xfrm>
        <a:prstGeom prst="wedgeRoundRectCallout">
          <a:avLst>
            <a:gd name="adj1" fmla="val -55773"/>
            <a:gd name="adj2" fmla="val -31271"/>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2000">
              <a:solidFill>
                <a:schemeClr val="tx1"/>
              </a:solidFill>
              <a:latin typeface="HG丸ｺﾞｼｯｸM-PRO" panose="020F0600000000000000" pitchFamily="50" charset="-128"/>
              <a:ea typeface="HG丸ｺﾞｼｯｸM-PRO" panose="020F0600000000000000" pitchFamily="50" charset="-128"/>
            </a:rPr>
            <a:t>起案してください。</a:t>
          </a:r>
        </a:p>
      </xdr:txBody>
    </xdr:sp>
    <xdr:clientData/>
  </xdr:twoCellAnchor>
  <xdr:twoCellAnchor>
    <xdr:from>
      <xdr:col>5</xdr:col>
      <xdr:colOff>184149</xdr:colOff>
      <xdr:row>85</xdr:row>
      <xdr:rowOff>726440</xdr:rowOff>
    </xdr:from>
    <xdr:to>
      <xdr:col>20</xdr:col>
      <xdr:colOff>49749</xdr:colOff>
      <xdr:row>87</xdr:row>
      <xdr:rowOff>198080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2520949" y="26766520"/>
          <a:ext cx="6876000" cy="467320"/>
        </a:xfrm>
        <a:prstGeom prst="wedgeRoundRectCallout">
          <a:avLst>
            <a:gd name="adj1" fmla="val 56530"/>
            <a:gd name="adj2" fmla="val -47815"/>
            <a:gd name="adj3" fmla="val 16667"/>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昨年度の報告書に記入済みの場合は、入力を省略することができます。</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その場合は、「入力済」を選択してください。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11206</xdr:colOff>
      <xdr:row>3</xdr:row>
      <xdr:rowOff>192535</xdr:rowOff>
    </xdr:from>
    <xdr:to>
      <xdr:col>5</xdr:col>
      <xdr:colOff>1697182</xdr:colOff>
      <xdr:row>9</xdr:row>
      <xdr:rowOff>692727</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57570" y="1958990"/>
          <a:ext cx="9929430" cy="4864373"/>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Ｂ３セルからＷ３セルまでをコピーして「（様式 行－２）</a:t>
          </a:r>
          <a:r>
            <a:rPr kumimoji="1" lang="en-US" altLang="ja-JP" sz="3200">
              <a:solidFill>
                <a:schemeClr val="tx1"/>
              </a:solidFill>
            </a:rPr>
            <a:t>【</a:t>
          </a:r>
          <a:r>
            <a:rPr kumimoji="1" lang="ja-JP" altLang="en-US" sz="3200">
              <a:solidFill>
                <a:schemeClr val="tx1"/>
              </a:solidFill>
            </a:rPr>
            <a:t>行政番号・教育委員会名</a:t>
          </a:r>
          <a:r>
            <a:rPr kumimoji="1" lang="en-US" altLang="ja-JP" sz="3200">
              <a:solidFill>
                <a:schemeClr val="tx1"/>
              </a:solidFill>
            </a:rPr>
            <a:t>】〔</a:t>
          </a:r>
          <a:r>
            <a:rPr kumimoji="1" lang="ja-JP" altLang="en-US" sz="3200">
              <a:solidFill>
                <a:schemeClr val="tx1"/>
              </a:solidFill>
            </a:rPr>
            <a:t>中堅</a:t>
          </a:r>
          <a:r>
            <a:rPr kumimoji="1" lang="en-US" altLang="ja-JP" sz="3200">
              <a:solidFill>
                <a:schemeClr val="tx1"/>
              </a:solidFill>
            </a:rPr>
            <a:t>Ⅰ〕</a:t>
          </a:r>
          <a:r>
            <a:rPr kumimoji="1" lang="ja-JP" altLang="en-US" sz="3200">
              <a:solidFill>
                <a:schemeClr val="tx1"/>
              </a:solidFill>
            </a:rPr>
            <a:t>実績報告書」の「１ 受講者一覧」に上から詰めて「値貼付け」で貼付けてください。</a:t>
          </a:r>
          <a:endParaRPr kumimoji="1" lang="en-US" altLang="ja-JP" sz="3200">
            <a:solidFill>
              <a:schemeClr val="tx1"/>
            </a:solidFill>
          </a:endParaRPr>
        </a:p>
        <a:p>
          <a:pPr algn="l"/>
          <a:r>
            <a:rPr kumimoji="1" lang="en-US" altLang="ja-JP" sz="3200">
              <a:solidFill>
                <a:schemeClr val="tx1"/>
              </a:solidFill>
            </a:rPr>
            <a:t>※</a:t>
          </a:r>
          <a:r>
            <a:rPr kumimoji="1" lang="ja-JP" altLang="en-US" sz="3200">
              <a:solidFill>
                <a:schemeClr val="tx1"/>
              </a:solidFill>
            </a:rPr>
            <a:t>　人数の列（Ｄ列）は保護がかかっているので貼付けできません。</a:t>
          </a:r>
          <a:endParaRPr kumimoji="1" lang="en-US" altLang="ja-JP" sz="3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O92"/>
  <sheetViews>
    <sheetView showGridLines="0" tabSelected="1" view="pageBreakPreview" zoomScale="75" zoomScaleNormal="115" zoomScaleSheetLayoutView="75" workbookViewId="0"/>
  </sheetViews>
  <sheetFormatPr defaultRowHeight="18" x14ac:dyDescent="0.45"/>
  <cols>
    <col min="1" max="1" width="6.09765625" customWidth="1"/>
    <col min="2" max="23" width="6.09765625" style="4" customWidth="1"/>
    <col min="24" max="24" width="6.09765625" hidden="1" customWidth="1"/>
    <col min="25" max="41" width="9" hidden="1" customWidth="1"/>
    <col min="42" max="42" width="9" customWidth="1"/>
  </cols>
  <sheetData>
    <row r="1" spans="2:30" x14ac:dyDescent="0.45">
      <c r="B1" s="1" t="s">
        <v>0</v>
      </c>
      <c r="C1" s="1"/>
      <c r="D1" s="1"/>
      <c r="E1" s="1"/>
      <c r="F1" s="1"/>
      <c r="G1" s="1"/>
      <c r="H1" s="1"/>
      <c r="I1" s="1"/>
      <c r="J1" s="1"/>
      <c r="K1" s="1"/>
      <c r="L1" s="1"/>
      <c r="M1" s="1"/>
      <c r="N1" s="2"/>
      <c r="O1" s="1"/>
      <c r="P1" s="1"/>
      <c r="Q1" s="1"/>
      <c r="R1" s="1"/>
      <c r="S1" s="1"/>
      <c r="T1" s="1"/>
      <c r="U1" s="1"/>
      <c r="V1" s="61" t="s">
        <v>1</v>
      </c>
      <c r="W1" s="63"/>
    </row>
    <row r="2" spans="2:30" x14ac:dyDescent="0.45">
      <c r="B2" s="1"/>
      <c r="C2" s="1"/>
      <c r="D2" s="1"/>
      <c r="E2" s="1"/>
      <c r="F2" s="1"/>
      <c r="G2" s="1"/>
      <c r="H2" s="1"/>
      <c r="I2" s="1"/>
      <c r="J2" s="1"/>
      <c r="K2" s="1"/>
      <c r="L2" s="1"/>
      <c r="M2" s="1"/>
      <c r="N2" s="2"/>
      <c r="O2" s="1"/>
      <c r="P2" s="1"/>
      <c r="Q2" s="1"/>
      <c r="R2" s="1"/>
      <c r="S2" s="1"/>
      <c r="T2" s="3"/>
      <c r="U2" s="3"/>
      <c r="V2" s="3"/>
      <c r="W2" s="1"/>
    </row>
    <row r="3" spans="2:30" x14ac:dyDescent="0.45">
      <c r="B3" s="1"/>
      <c r="C3" s="1"/>
      <c r="D3" s="1"/>
      <c r="E3" s="1"/>
      <c r="F3" s="1"/>
      <c r="G3" s="1"/>
      <c r="H3" s="1"/>
      <c r="I3" s="1"/>
      <c r="J3" s="1"/>
      <c r="K3" s="1"/>
      <c r="L3" s="1"/>
      <c r="M3" s="1"/>
      <c r="N3" s="1"/>
      <c r="O3" s="1"/>
      <c r="P3" s="1"/>
      <c r="Q3" s="1"/>
      <c r="R3" s="1"/>
      <c r="S3" s="1"/>
      <c r="T3" s="1"/>
      <c r="U3" s="160" t="s">
        <v>33</v>
      </c>
      <c r="V3" s="160"/>
      <c r="W3" s="160"/>
    </row>
    <row r="4" spans="2:30" x14ac:dyDescent="0.45">
      <c r="B4" s="1"/>
      <c r="C4" s="1"/>
      <c r="D4" s="1"/>
      <c r="E4" s="1"/>
      <c r="F4" s="1"/>
      <c r="G4" s="1"/>
      <c r="H4" s="1"/>
      <c r="I4" s="1"/>
      <c r="J4" s="1"/>
      <c r="K4" s="1"/>
      <c r="L4" s="1"/>
      <c r="M4" s="1"/>
      <c r="N4" s="1"/>
      <c r="O4" s="1"/>
      <c r="P4" s="1"/>
      <c r="Q4" s="1" t="str">
        <f>IF('様式 教ー２'!U61="履修見込","履修見込","")</f>
        <v/>
      </c>
      <c r="R4" s="1"/>
      <c r="S4" s="1"/>
      <c r="T4" s="13"/>
      <c r="U4" s="160" t="s">
        <v>167</v>
      </c>
      <c r="V4" s="160"/>
      <c r="W4" s="160"/>
    </row>
    <row r="5" spans="2:30" x14ac:dyDescent="0.45">
      <c r="B5" s="161"/>
      <c r="C5" s="161"/>
      <c r="D5" s="161"/>
      <c r="E5" s="161"/>
      <c r="F5" s="161"/>
      <c r="G5" s="161"/>
      <c r="H5" s="161"/>
      <c r="I5" s="9"/>
      <c r="J5" s="1"/>
      <c r="K5" s="1"/>
      <c r="L5" s="1"/>
      <c r="M5" s="1"/>
      <c r="N5" s="2"/>
      <c r="O5" s="1"/>
      <c r="P5" s="1"/>
      <c r="Q5" s="1"/>
      <c r="R5" s="1"/>
      <c r="S5" s="1"/>
      <c r="T5" s="1"/>
      <c r="U5" s="1"/>
      <c r="V5" s="1"/>
      <c r="W5" s="1"/>
    </row>
    <row r="6" spans="2:30" x14ac:dyDescent="0.45">
      <c r="B6" s="1"/>
      <c r="C6" s="3"/>
      <c r="D6" s="3"/>
      <c r="E6" s="3"/>
      <c r="F6" s="3"/>
      <c r="G6" s="3"/>
      <c r="H6" s="3"/>
      <c r="I6" s="3"/>
      <c r="J6" s="3"/>
      <c r="K6" s="3"/>
      <c r="L6" s="3"/>
      <c r="M6" s="3"/>
      <c r="N6" s="3"/>
      <c r="O6" s="1"/>
      <c r="P6" s="156" t="s">
        <v>3</v>
      </c>
      <c r="Q6" s="156"/>
      <c r="R6" s="157"/>
      <c r="S6" s="157"/>
      <c r="T6" s="157"/>
      <c r="U6" s="157"/>
      <c r="V6" s="157"/>
      <c r="W6" s="157"/>
      <c r="Y6" t="str">
        <f>IF(B5="　区市町村教育委員会指導事務主管課長　殿",1,"")</f>
        <v/>
      </c>
    </row>
    <row r="7" spans="2:30" x14ac:dyDescent="0.45">
      <c r="B7" s="1"/>
      <c r="C7" s="3"/>
      <c r="D7" s="3"/>
      <c r="E7" s="3"/>
      <c r="F7" s="3"/>
      <c r="G7" s="3"/>
      <c r="H7" s="3"/>
      <c r="I7" s="3"/>
      <c r="J7" s="3"/>
      <c r="K7" s="3"/>
      <c r="L7" s="3"/>
      <c r="M7" s="3"/>
      <c r="N7" s="3"/>
      <c r="O7" s="1"/>
      <c r="P7" s="156" t="s">
        <v>4</v>
      </c>
      <c r="Q7" s="156"/>
      <c r="R7" s="157"/>
      <c r="S7" s="157"/>
      <c r="T7" s="157"/>
      <c r="U7" s="157"/>
      <c r="V7" s="158" t="s">
        <v>5</v>
      </c>
      <c r="W7" s="158"/>
    </row>
    <row r="8" spans="2:30" x14ac:dyDescent="0.45">
      <c r="B8" s="1"/>
      <c r="C8" s="3"/>
      <c r="D8" s="3"/>
      <c r="E8" s="3"/>
      <c r="F8" s="3"/>
      <c r="G8" s="3"/>
      <c r="H8" s="3"/>
      <c r="I8" s="3"/>
      <c r="J8" s="3"/>
      <c r="K8" s="3"/>
      <c r="L8" s="3"/>
      <c r="M8" s="3"/>
      <c r="N8" s="3"/>
      <c r="O8" s="1"/>
      <c r="P8" s="156" t="s">
        <v>6</v>
      </c>
      <c r="Q8" s="156"/>
      <c r="R8" s="157"/>
      <c r="S8" s="157"/>
      <c r="T8" s="157"/>
      <c r="U8" s="157"/>
      <c r="V8" s="2"/>
      <c r="W8" s="2"/>
    </row>
    <row r="9" spans="2:30" x14ac:dyDescent="0.45">
      <c r="B9" s="1"/>
      <c r="C9" s="1"/>
      <c r="D9" s="1"/>
      <c r="E9" s="1"/>
      <c r="F9" s="1"/>
      <c r="G9" s="1"/>
      <c r="H9" s="1"/>
      <c r="I9" s="1"/>
      <c r="J9" s="1"/>
      <c r="K9" s="1"/>
      <c r="L9" s="1"/>
      <c r="M9" s="1"/>
      <c r="N9" s="1"/>
      <c r="O9" s="1"/>
      <c r="P9" s="1"/>
      <c r="Q9" s="1"/>
      <c r="R9" s="1"/>
      <c r="S9" s="1"/>
      <c r="T9" s="1"/>
      <c r="U9" s="1"/>
      <c r="V9" s="1"/>
      <c r="W9" s="1"/>
    </row>
    <row r="10" spans="2:30" x14ac:dyDescent="0.45">
      <c r="B10" s="159" t="s">
        <v>34</v>
      </c>
      <c r="C10" s="159"/>
      <c r="D10" s="159"/>
      <c r="E10" s="159"/>
      <c r="F10" s="159"/>
      <c r="G10" s="159"/>
      <c r="H10" s="159"/>
      <c r="I10" s="159"/>
      <c r="J10" s="159"/>
      <c r="K10" s="159"/>
      <c r="L10" s="159"/>
      <c r="M10" s="159"/>
      <c r="N10" s="159"/>
      <c r="O10" s="159"/>
      <c r="P10" s="159"/>
      <c r="Q10" s="159"/>
      <c r="R10" s="159"/>
      <c r="S10" s="159"/>
      <c r="T10" s="159"/>
      <c r="U10" s="159"/>
      <c r="V10" s="159"/>
      <c r="W10" s="159"/>
    </row>
    <row r="11" spans="2:30" x14ac:dyDescent="0.45">
      <c r="B11" s="9"/>
      <c r="C11" s="9"/>
      <c r="D11" s="9"/>
      <c r="E11" s="9"/>
      <c r="F11" s="9"/>
      <c r="G11" s="9"/>
      <c r="H11" s="9"/>
      <c r="I11" s="9"/>
      <c r="J11" s="9"/>
      <c r="K11" s="9"/>
      <c r="L11" s="9"/>
      <c r="M11" s="9"/>
      <c r="N11" s="9"/>
      <c r="O11" s="9"/>
      <c r="P11" s="9"/>
      <c r="Q11" s="9"/>
      <c r="R11" s="9"/>
      <c r="S11" s="9"/>
      <c r="T11" s="9"/>
      <c r="U11" s="9"/>
      <c r="V11" s="9"/>
      <c r="W11" s="9"/>
    </row>
    <row r="12" spans="2:30" x14ac:dyDescent="0.45">
      <c r="B12" s="9"/>
      <c r="C12" s="9"/>
      <c r="D12" s="9"/>
      <c r="E12" s="9"/>
      <c r="F12" s="9"/>
      <c r="G12" s="9"/>
      <c r="H12" s="9"/>
      <c r="I12" s="9"/>
      <c r="J12" s="9"/>
      <c r="K12" s="9"/>
      <c r="L12" s="9"/>
      <c r="M12" s="9"/>
      <c r="N12" s="9"/>
      <c r="O12" s="9"/>
      <c r="P12" s="9"/>
      <c r="Q12" s="9"/>
      <c r="R12" s="9"/>
      <c r="S12" s="9"/>
      <c r="T12" s="9"/>
      <c r="U12" s="9"/>
      <c r="V12" s="9"/>
      <c r="W12" s="9"/>
    </row>
    <row r="13" spans="2:30" ht="18.75" customHeight="1" x14ac:dyDescent="0.45">
      <c r="B13" s="135" t="s">
        <v>7</v>
      </c>
      <c r="C13" s="135"/>
      <c r="D13" s="95"/>
      <c r="E13" s="95"/>
      <c r="F13" s="95"/>
      <c r="G13" s="95"/>
      <c r="H13" s="95"/>
      <c r="I13" s="135" t="s">
        <v>9</v>
      </c>
      <c r="J13" s="135"/>
      <c r="K13" s="135" t="s">
        <v>11</v>
      </c>
      <c r="L13" s="135"/>
      <c r="M13" s="135"/>
      <c r="N13" s="135" t="s">
        <v>10</v>
      </c>
      <c r="O13" s="135"/>
      <c r="P13" s="135"/>
      <c r="Q13" s="9"/>
      <c r="R13" s="135" t="s">
        <v>12</v>
      </c>
      <c r="S13" s="135"/>
      <c r="T13" s="135"/>
      <c r="U13" s="135"/>
      <c r="V13" s="135"/>
      <c r="W13" s="9"/>
    </row>
    <row r="14" spans="2:30" ht="35.1" customHeight="1" x14ac:dyDescent="0.45">
      <c r="B14" s="135" t="s">
        <v>8</v>
      </c>
      <c r="C14" s="135"/>
      <c r="D14" s="95"/>
      <c r="E14" s="95"/>
      <c r="F14" s="95"/>
      <c r="G14" s="95"/>
      <c r="H14" s="95"/>
      <c r="I14" s="163"/>
      <c r="J14" s="163"/>
      <c r="K14" s="95"/>
      <c r="L14" s="95"/>
      <c r="M14" s="95"/>
      <c r="N14" s="162"/>
      <c r="O14" s="162"/>
      <c r="P14" s="162"/>
      <c r="Q14" s="9"/>
      <c r="R14" s="135" t="s">
        <v>13</v>
      </c>
      <c r="S14" s="135"/>
      <c r="T14" s="135"/>
      <c r="U14" s="17"/>
      <c r="V14" s="14" t="s">
        <v>15</v>
      </c>
      <c r="W14" s="9"/>
      <c r="Y14" s="8" t="str">
        <f>RIGHT(K14,1)</f>
        <v/>
      </c>
    </row>
    <row r="15" spans="2:30" ht="27" customHeight="1" x14ac:dyDescent="0.45">
      <c r="B15" s="9"/>
      <c r="C15" s="9"/>
      <c r="D15" s="9"/>
      <c r="E15" s="9"/>
      <c r="F15" s="9"/>
      <c r="G15" s="9"/>
      <c r="H15" s="9"/>
      <c r="I15" s="9"/>
      <c r="J15" s="9"/>
      <c r="K15" s="9"/>
      <c r="L15" s="9"/>
      <c r="M15" s="9"/>
      <c r="N15" s="9"/>
      <c r="O15" s="9"/>
      <c r="P15" s="9"/>
      <c r="Q15" s="9"/>
      <c r="R15" s="135" t="s">
        <v>14</v>
      </c>
      <c r="S15" s="135"/>
      <c r="T15" s="135"/>
      <c r="U15" s="17"/>
      <c r="V15" s="14" t="s">
        <v>15</v>
      </c>
      <c r="W15" s="9"/>
      <c r="Z15" s="45" t="s">
        <v>66</v>
      </c>
      <c r="AA15" s="45"/>
      <c r="AB15" s="45"/>
      <c r="AC15" s="45"/>
      <c r="AD15" s="45"/>
    </row>
    <row r="16" spans="2:30" x14ac:dyDescent="0.45">
      <c r="B16" s="130" t="s">
        <v>56</v>
      </c>
      <c r="C16" s="130"/>
      <c r="D16" s="130"/>
      <c r="E16" s="130"/>
      <c r="F16" s="130"/>
      <c r="G16" s="130"/>
      <c r="H16" s="130"/>
      <c r="I16" s="130"/>
      <c r="J16" s="130"/>
      <c r="K16" s="130"/>
      <c r="L16" s="9"/>
      <c r="M16" s="9"/>
      <c r="N16" s="9"/>
      <c r="O16" s="9"/>
      <c r="P16" s="9"/>
      <c r="Q16" s="9"/>
      <c r="R16" s="9"/>
      <c r="S16" s="9"/>
      <c r="T16" s="9"/>
      <c r="U16" s="9"/>
      <c r="V16" s="9"/>
      <c r="W16" s="9"/>
      <c r="Z16" t="s">
        <v>37</v>
      </c>
      <c r="AA16" t="s">
        <v>40</v>
      </c>
      <c r="AB16" t="s">
        <v>43</v>
      </c>
      <c r="AC16" t="s">
        <v>38</v>
      </c>
      <c r="AD16" t="s">
        <v>42</v>
      </c>
    </row>
    <row r="17" spans="2:30" ht="24.9" customHeight="1" x14ac:dyDescent="0.45">
      <c r="B17" s="15" t="s">
        <v>16</v>
      </c>
      <c r="C17" s="131" t="s">
        <v>17</v>
      </c>
      <c r="D17" s="131"/>
      <c r="E17" s="131"/>
      <c r="F17" s="131"/>
      <c r="G17" s="131"/>
      <c r="H17" s="131"/>
      <c r="I17" s="131"/>
      <c r="J17" s="131"/>
      <c r="K17" s="18"/>
      <c r="L17" s="5"/>
      <c r="M17" s="52"/>
      <c r="N17" s="53"/>
      <c r="O17" s="54"/>
      <c r="P17" s="5" t="s">
        <v>119</v>
      </c>
      <c r="Q17" s="5"/>
      <c r="R17" s="5"/>
      <c r="S17" s="9"/>
      <c r="T17" s="9"/>
      <c r="U17" s="9"/>
      <c r="V17" s="9"/>
      <c r="W17" s="9"/>
      <c r="Y17" t="str">
        <f>IF(K17="○",1,"")</f>
        <v/>
      </c>
      <c r="Z17">
        <v>1</v>
      </c>
      <c r="AA17">
        <v>1</v>
      </c>
      <c r="AB17">
        <v>4</v>
      </c>
      <c r="AC17">
        <v>2</v>
      </c>
      <c r="AD17">
        <v>2</v>
      </c>
    </row>
    <row r="18" spans="2:30" ht="24.9" customHeight="1" x14ac:dyDescent="0.45">
      <c r="B18" s="6" t="s">
        <v>19</v>
      </c>
      <c r="C18" s="146" t="s">
        <v>20</v>
      </c>
      <c r="D18" s="146"/>
      <c r="E18" s="146"/>
      <c r="F18" s="146"/>
      <c r="G18" s="146"/>
      <c r="H18" s="146"/>
      <c r="I18" s="146"/>
      <c r="J18" s="146"/>
      <c r="K18" s="19"/>
      <c r="L18" s="9"/>
      <c r="M18" s="55"/>
      <c r="N18" s="56"/>
      <c r="O18" s="57"/>
      <c r="P18" s="9" t="s">
        <v>120</v>
      </c>
      <c r="Q18" s="9"/>
      <c r="R18" s="9"/>
      <c r="S18" s="9"/>
      <c r="T18" s="9"/>
      <c r="U18" s="9"/>
      <c r="V18" s="9"/>
      <c r="W18" s="9"/>
      <c r="Y18" t="str">
        <f t="shared" ref="Y18:Y23" si="0">IF(K18="○",1,"")</f>
        <v/>
      </c>
      <c r="Z18">
        <v>1</v>
      </c>
      <c r="AA18">
        <v>1</v>
      </c>
      <c r="AB18">
        <v>4</v>
      </c>
    </row>
    <row r="19" spans="2:30" ht="24.9" customHeight="1" x14ac:dyDescent="0.45">
      <c r="B19" s="6" t="s">
        <v>23</v>
      </c>
      <c r="C19" s="146" t="s">
        <v>24</v>
      </c>
      <c r="D19" s="146"/>
      <c r="E19" s="146"/>
      <c r="F19" s="146"/>
      <c r="G19" s="146"/>
      <c r="H19" s="146"/>
      <c r="I19" s="146"/>
      <c r="J19" s="146"/>
      <c r="K19" s="19"/>
      <c r="L19" s="9"/>
      <c r="M19" s="58"/>
      <c r="N19" s="59"/>
      <c r="O19" s="60"/>
      <c r="P19" s="9" t="s">
        <v>121</v>
      </c>
      <c r="Q19" s="9"/>
      <c r="R19" s="9"/>
      <c r="S19" s="9"/>
      <c r="T19" s="9"/>
      <c r="U19" s="9"/>
      <c r="V19" s="9"/>
      <c r="W19" s="9"/>
      <c r="Y19" t="str">
        <f t="shared" si="0"/>
        <v/>
      </c>
      <c r="Z19">
        <v>1</v>
      </c>
      <c r="AA19">
        <v>1</v>
      </c>
      <c r="AB19">
        <v>4</v>
      </c>
    </row>
    <row r="20" spans="2:30" ht="24.9" customHeight="1" x14ac:dyDescent="0.45">
      <c r="B20" s="6" t="s">
        <v>26</v>
      </c>
      <c r="C20" s="146" t="s">
        <v>27</v>
      </c>
      <c r="D20" s="146"/>
      <c r="E20" s="146"/>
      <c r="F20" s="146"/>
      <c r="G20" s="146"/>
      <c r="H20" s="146"/>
      <c r="I20" s="146"/>
      <c r="J20" s="146"/>
      <c r="K20" s="19"/>
      <c r="L20" s="9"/>
      <c r="M20" s="61"/>
      <c r="N20" s="62"/>
      <c r="O20" s="63"/>
      <c r="P20" s="9" t="s">
        <v>122</v>
      </c>
      <c r="Q20" s="9"/>
      <c r="R20" s="9"/>
      <c r="S20" s="9"/>
      <c r="T20" s="9"/>
      <c r="U20" s="9"/>
      <c r="V20" s="9"/>
      <c r="W20" s="9"/>
      <c r="Y20" t="str">
        <f t="shared" si="0"/>
        <v/>
      </c>
      <c r="Z20">
        <v>1</v>
      </c>
      <c r="AA20">
        <v>1</v>
      </c>
      <c r="AB20">
        <v>4</v>
      </c>
    </row>
    <row r="21" spans="2:30" ht="24.9" customHeight="1" x14ac:dyDescent="0.45">
      <c r="B21" s="6" t="s">
        <v>29</v>
      </c>
      <c r="C21" s="146" t="s">
        <v>30</v>
      </c>
      <c r="D21" s="146"/>
      <c r="E21" s="146"/>
      <c r="F21" s="146"/>
      <c r="G21" s="146"/>
      <c r="H21" s="146"/>
      <c r="I21" s="146"/>
      <c r="J21" s="146"/>
      <c r="K21" s="19"/>
      <c r="L21" s="9"/>
      <c r="M21" s="21" t="s">
        <v>65</v>
      </c>
      <c r="N21" s="9"/>
      <c r="O21" s="9"/>
      <c r="P21" s="9"/>
      <c r="Q21" s="9"/>
      <c r="R21" s="9"/>
      <c r="S21" s="9"/>
      <c r="T21" s="9"/>
      <c r="U21" s="9"/>
      <c r="V21" s="9"/>
      <c r="W21" s="9"/>
      <c r="Y21" t="str">
        <f t="shared" si="0"/>
        <v/>
      </c>
      <c r="Z21">
        <v>1</v>
      </c>
    </row>
    <row r="22" spans="2:30" ht="24.9" customHeight="1" x14ac:dyDescent="0.45">
      <c r="B22" s="6" t="s">
        <v>18</v>
      </c>
      <c r="C22" s="146" t="s">
        <v>22</v>
      </c>
      <c r="D22" s="146"/>
      <c r="E22" s="146"/>
      <c r="F22" s="146"/>
      <c r="G22" s="146"/>
      <c r="H22" s="146"/>
      <c r="I22" s="146"/>
      <c r="J22" s="146"/>
      <c r="K22" s="19"/>
      <c r="L22" s="9"/>
      <c r="M22" s="64" t="s">
        <v>188</v>
      </c>
      <c r="N22" s="65"/>
      <c r="O22" s="65"/>
      <c r="P22" s="65"/>
      <c r="Q22" s="65"/>
      <c r="R22" s="65"/>
      <c r="S22" s="65"/>
      <c r="T22" s="65"/>
      <c r="U22" s="65"/>
      <c r="V22" s="66"/>
      <c r="W22" s="9"/>
      <c r="Y22" t="str">
        <f t="shared" si="0"/>
        <v/>
      </c>
    </row>
    <row r="23" spans="2:30" ht="24.9" customHeight="1" x14ac:dyDescent="0.45">
      <c r="B23" s="7" t="s">
        <v>21</v>
      </c>
      <c r="C23" s="147" t="s">
        <v>25</v>
      </c>
      <c r="D23" s="147"/>
      <c r="E23" s="147"/>
      <c r="F23" s="147"/>
      <c r="G23" s="147"/>
      <c r="H23" s="147"/>
      <c r="I23" s="147"/>
      <c r="J23" s="147"/>
      <c r="K23" s="20"/>
      <c r="L23" s="9"/>
      <c r="M23" s="67" t="s">
        <v>66</v>
      </c>
      <c r="N23" s="68"/>
      <c r="O23" s="68"/>
      <c r="P23" s="68"/>
      <c r="Q23" s="68"/>
      <c r="R23" s="69"/>
      <c r="S23" s="70" t="str">
        <f>U45</f>
        <v>未修了</v>
      </c>
      <c r="T23" s="71"/>
      <c r="U23" s="71"/>
      <c r="V23" s="72"/>
      <c r="W23" s="9"/>
      <c r="Y23" t="str">
        <f t="shared" si="0"/>
        <v/>
      </c>
      <c r="Z23">
        <v>1</v>
      </c>
    </row>
    <row r="24" spans="2:30" ht="24.9" customHeight="1" x14ac:dyDescent="0.45">
      <c r="B24" s="16" t="s">
        <v>28</v>
      </c>
      <c r="C24" s="148"/>
      <c r="D24" s="148"/>
      <c r="E24" s="148"/>
      <c r="F24" s="148"/>
      <c r="G24" s="148"/>
      <c r="H24" s="148"/>
      <c r="I24" s="148"/>
      <c r="J24" s="148"/>
      <c r="K24" s="148"/>
      <c r="L24" s="9"/>
      <c r="M24" s="73" t="s">
        <v>67</v>
      </c>
      <c r="N24" s="74"/>
      <c r="O24" s="74"/>
      <c r="P24" s="74"/>
      <c r="Q24" s="74"/>
      <c r="R24" s="75"/>
      <c r="S24" s="76" t="str">
        <f>U72</f>
        <v>未修了</v>
      </c>
      <c r="T24" s="77"/>
      <c r="U24" s="77"/>
      <c r="V24" s="78"/>
      <c r="W24" s="9"/>
    </row>
    <row r="25" spans="2:30" ht="24.9" customHeight="1" x14ac:dyDescent="0.45">
      <c r="B25" s="16" t="s">
        <v>31</v>
      </c>
      <c r="C25" s="148"/>
      <c r="D25" s="148"/>
      <c r="E25" s="148"/>
      <c r="F25" s="148"/>
      <c r="G25" s="148"/>
      <c r="H25" s="148"/>
      <c r="I25" s="148"/>
      <c r="J25" s="148"/>
      <c r="K25" s="148"/>
      <c r="L25" s="9"/>
      <c r="M25" s="73" t="s">
        <v>68</v>
      </c>
      <c r="N25" s="74"/>
      <c r="O25" s="74"/>
      <c r="P25" s="74"/>
      <c r="Q25" s="74"/>
      <c r="R25" s="75"/>
      <c r="S25" s="76" t="str">
        <f>IF(COUNT(I76:R82)=14,"入力済","入力ミスまたは未入力")</f>
        <v>入力ミスまたは未入力</v>
      </c>
      <c r="T25" s="77"/>
      <c r="U25" s="77"/>
      <c r="V25" s="78"/>
      <c r="W25" s="9"/>
    </row>
    <row r="26" spans="2:30" x14ac:dyDescent="0.45">
      <c r="B26" s="9"/>
      <c r="C26" s="9"/>
      <c r="D26" s="9"/>
      <c r="E26" s="9"/>
      <c r="F26" s="9"/>
      <c r="G26" s="9"/>
      <c r="H26" s="9"/>
      <c r="I26" s="9"/>
      <c r="J26" s="9"/>
      <c r="K26" s="9"/>
      <c r="L26" s="9"/>
      <c r="M26" s="136" t="s">
        <v>69</v>
      </c>
      <c r="N26" s="137"/>
      <c r="O26" s="137"/>
      <c r="P26" s="137"/>
      <c r="Q26" s="137"/>
      <c r="R26" s="138"/>
      <c r="S26" s="139" t="str">
        <f>IF(OR(COUNTA(B86,B88,B90,U90)=4,U86="入力済"),"入力済","入力ミスまたは未入力")</f>
        <v>入力ミスまたは未入力</v>
      </c>
      <c r="T26" s="140"/>
      <c r="U26" s="140"/>
      <c r="V26" s="141"/>
      <c r="W26" s="9"/>
    </row>
    <row r="27" spans="2:30" x14ac:dyDescent="0.45">
      <c r="B27" s="9" t="s">
        <v>32</v>
      </c>
      <c r="C27" s="9"/>
      <c r="D27" s="9"/>
      <c r="E27" s="9"/>
      <c r="F27" s="9"/>
      <c r="G27" s="9"/>
      <c r="H27" s="9"/>
      <c r="I27" s="9"/>
      <c r="J27" s="9"/>
      <c r="K27" s="9"/>
      <c r="L27" s="9"/>
      <c r="M27" s="9"/>
      <c r="N27" s="9"/>
      <c r="O27" s="9"/>
      <c r="P27" s="9"/>
      <c r="Q27" s="9"/>
      <c r="R27" s="9"/>
      <c r="S27" s="9"/>
      <c r="T27" s="9"/>
      <c r="U27" s="9"/>
      <c r="V27" s="9"/>
      <c r="W27" s="9"/>
    </row>
    <row r="28" spans="2:30" x14ac:dyDescent="0.45">
      <c r="B28" s="88" t="s">
        <v>35</v>
      </c>
      <c r="C28" s="88"/>
      <c r="D28" s="88" t="s">
        <v>36</v>
      </c>
      <c r="E28" s="88"/>
      <c r="F28" s="88"/>
      <c r="G28" s="88"/>
      <c r="H28" s="88"/>
      <c r="I28" s="88" t="s">
        <v>47</v>
      </c>
      <c r="J28" s="88"/>
      <c r="K28" s="88" t="s">
        <v>108</v>
      </c>
      <c r="L28" s="88"/>
      <c r="M28" s="88" t="s">
        <v>48</v>
      </c>
      <c r="N28" s="88"/>
      <c r="O28" s="88"/>
      <c r="P28" s="88" t="s">
        <v>49</v>
      </c>
      <c r="Q28" s="88"/>
      <c r="R28" s="88"/>
      <c r="S28" s="88" t="s">
        <v>50</v>
      </c>
      <c r="T28" s="88"/>
      <c r="U28" s="88" t="s">
        <v>182</v>
      </c>
      <c r="V28" s="88"/>
      <c r="W28" s="10"/>
      <c r="X28" t="s">
        <v>178</v>
      </c>
      <c r="Y28" t="s">
        <v>179</v>
      </c>
    </row>
    <row r="29" spans="2:30" ht="24.9" customHeight="1" x14ac:dyDescent="0.45">
      <c r="B29" s="99" t="s">
        <v>13</v>
      </c>
      <c r="C29" s="99"/>
      <c r="D29" s="142" t="s">
        <v>37</v>
      </c>
      <c r="E29" s="153" t="s">
        <v>57</v>
      </c>
      <c r="F29" s="154"/>
      <c r="G29" s="154"/>
      <c r="H29" s="155"/>
      <c r="I29" s="97">
        <f>IF(U14="ⅰ","",1)</f>
        <v>1</v>
      </c>
      <c r="J29" s="97"/>
      <c r="K29" s="97" t="str">
        <f>IF(AND(OR($U$14="ⅲ",$U$14="ⅱ",$U$15="ⅲ",$U$15="ⅱ"),$Y$17=1),$Z$17,IF(AND(OR($U$14="ⅲ",$U$15="ⅲ"),COUNT($Y$18:$Y$21,$Y$23)&gt;=1),$Z$18,""))</f>
        <v/>
      </c>
      <c r="L29" s="97"/>
      <c r="M29" s="93"/>
      <c r="N29" s="93"/>
      <c r="O29" s="93"/>
      <c r="P29" s="94"/>
      <c r="Q29" s="94"/>
      <c r="R29" s="94"/>
      <c r="S29" s="97" t="str">
        <f>IF(AND(K29="",M29="",P29=""),"",Y29)</f>
        <v/>
      </c>
      <c r="T29" s="97"/>
      <c r="U29" s="50" t="str">
        <f>IF(I29="","",IF(I29&gt;Y29,$X$28,$Y$28))</f>
        <v>未受講</v>
      </c>
      <c r="V29" s="51"/>
      <c r="W29" s="10"/>
      <c r="Y29">
        <f t="shared" ref="Y29:Y44" si="1">SUM(K29:R29)</f>
        <v>0</v>
      </c>
      <c r="Z29" t="s">
        <v>147</v>
      </c>
      <c r="AA29">
        <f>IF(OR($U29="",$U29=$Y$28),"",1)</f>
        <v>1</v>
      </c>
      <c r="AB29" t="str">
        <f>IF($AA29=1,$Z29,"")</f>
        <v>授業研究Ａ①　</v>
      </c>
    </row>
    <row r="30" spans="2:30" ht="24.9" customHeight="1" x14ac:dyDescent="0.45">
      <c r="B30" s="149"/>
      <c r="C30" s="149"/>
      <c r="D30" s="143"/>
      <c r="E30" s="132" t="s">
        <v>58</v>
      </c>
      <c r="F30" s="133"/>
      <c r="G30" s="133"/>
      <c r="H30" s="134"/>
      <c r="I30" s="118">
        <f>IF(U14="ⅰ","",1)</f>
        <v>1</v>
      </c>
      <c r="J30" s="119"/>
      <c r="K30" s="118" t="str">
        <f>IF(AND(OR($U$14="ⅲ",$U$14="ⅱ",$U$15="ⅲ",$U$15="ⅱ"),$Y$17=1),$Z$17,IF(AND(OR($U$14="ⅲ",$U$15="ⅲ"),COUNT($Y$18:$Y$21,$Y$23)&gt;=1),$Z$18,""))</f>
        <v/>
      </c>
      <c r="L30" s="119"/>
      <c r="M30" s="121"/>
      <c r="N30" s="122"/>
      <c r="O30" s="123"/>
      <c r="P30" s="127"/>
      <c r="Q30" s="128"/>
      <c r="R30" s="129"/>
      <c r="S30" s="118" t="str">
        <f t="shared" ref="S30:S40" si="2">IF(AND(K30="",M30="",P30=""),"",Y30)</f>
        <v/>
      </c>
      <c r="T30" s="119"/>
      <c r="U30" s="46" t="str">
        <f t="shared" ref="U30:U40" si="3">IF(I30="","",IF(I30&gt;Y30,$X$28,$Y$28))</f>
        <v>未受講</v>
      </c>
      <c r="V30" s="47"/>
      <c r="W30" s="10"/>
      <c r="Y30">
        <f t="shared" si="1"/>
        <v>0</v>
      </c>
      <c r="Z30" t="s">
        <v>148</v>
      </c>
      <c r="AA30">
        <f t="shared" ref="AA30:AA44" si="4">IF(OR($U30="",$U30=$Y$28),"",1)</f>
        <v>1</v>
      </c>
      <c r="AB30" t="str">
        <f t="shared" ref="AB30:AB44" si="5">IF($AA30=1,$Z30,"")</f>
        <v>授業研究Ａ②　</v>
      </c>
    </row>
    <row r="31" spans="2:30" ht="24.9" customHeight="1" x14ac:dyDescent="0.45">
      <c r="B31" s="149"/>
      <c r="C31" s="149"/>
      <c r="D31" s="143"/>
      <c r="E31" s="132" t="s">
        <v>60</v>
      </c>
      <c r="F31" s="133"/>
      <c r="G31" s="133"/>
      <c r="H31" s="134"/>
      <c r="I31" s="118">
        <f>IF(U14="ⅰ","",1)</f>
        <v>1</v>
      </c>
      <c r="J31" s="119"/>
      <c r="K31" s="118" t="str">
        <f>IF(AND(OR($U$14="ⅲ",$U$14="ⅱ",$U$15="ⅲ",$U$15="ⅱ"),$Y$17=1),$Z$17,IF(AND(OR($U$14="ⅲ",$U$15="ⅲ"),COUNT($Y$18:$Y$21,$Y$23)&gt;=1),$Z$18,""))</f>
        <v/>
      </c>
      <c r="L31" s="119"/>
      <c r="M31" s="121"/>
      <c r="N31" s="122"/>
      <c r="O31" s="123"/>
      <c r="P31" s="127"/>
      <c r="Q31" s="128"/>
      <c r="R31" s="129"/>
      <c r="S31" s="118" t="str">
        <f t="shared" si="2"/>
        <v/>
      </c>
      <c r="T31" s="119"/>
      <c r="U31" s="46" t="str">
        <f t="shared" si="3"/>
        <v>未受講</v>
      </c>
      <c r="V31" s="47"/>
      <c r="W31" s="10"/>
      <c r="Y31">
        <f t="shared" si="1"/>
        <v>0</v>
      </c>
      <c r="Z31" t="s">
        <v>149</v>
      </c>
      <c r="AA31">
        <f t="shared" si="4"/>
        <v>1</v>
      </c>
      <c r="AB31" t="str">
        <f t="shared" si="5"/>
        <v>授業研究Ａ③　</v>
      </c>
    </row>
    <row r="32" spans="2:30" ht="24.9" customHeight="1" x14ac:dyDescent="0.45">
      <c r="B32" s="149"/>
      <c r="C32" s="149"/>
      <c r="D32" s="144"/>
      <c r="E32" s="132" t="s">
        <v>59</v>
      </c>
      <c r="F32" s="133"/>
      <c r="G32" s="133"/>
      <c r="H32" s="134"/>
      <c r="I32" s="118">
        <f>IF(U14="ⅰ","",1)</f>
        <v>1</v>
      </c>
      <c r="J32" s="119"/>
      <c r="K32" s="118" t="str">
        <f>IF(AND(OR($U$14="ⅲ",$U$14="ⅱ",$U$15="ⅲ",$U$15="ⅱ"),$Y$17=1),$Z$17,IF(AND(OR($U$14="ⅲ",$U$15="ⅲ"),COUNT($Y$18:$Y$21,$Y$23)&gt;=1),$Z$18,""))</f>
        <v/>
      </c>
      <c r="L32" s="119"/>
      <c r="M32" s="121"/>
      <c r="N32" s="122"/>
      <c r="O32" s="123"/>
      <c r="P32" s="127"/>
      <c r="Q32" s="128"/>
      <c r="R32" s="129"/>
      <c r="S32" s="118" t="str">
        <f t="shared" si="2"/>
        <v/>
      </c>
      <c r="T32" s="119"/>
      <c r="U32" s="46" t="str">
        <f t="shared" si="3"/>
        <v>未受講</v>
      </c>
      <c r="V32" s="47"/>
      <c r="W32" s="10"/>
      <c r="Y32">
        <f t="shared" si="1"/>
        <v>0</v>
      </c>
      <c r="Z32" t="s">
        <v>150</v>
      </c>
      <c r="AA32">
        <f t="shared" si="4"/>
        <v>1</v>
      </c>
      <c r="AB32" t="str">
        <f t="shared" si="5"/>
        <v>授業研究Ａ④　</v>
      </c>
    </row>
    <row r="33" spans="2:28" ht="24.9" customHeight="1" x14ac:dyDescent="0.45">
      <c r="B33" s="100"/>
      <c r="C33" s="100"/>
      <c r="D33" s="145" t="s">
        <v>39</v>
      </c>
      <c r="E33" s="132" t="s">
        <v>61</v>
      </c>
      <c r="F33" s="133"/>
      <c r="G33" s="133"/>
      <c r="H33" s="134"/>
      <c r="I33" s="117" t="str">
        <f>IF(U14="ⅰ",1,"")</f>
        <v/>
      </c>
      <c r="J33" s="117"/>
      <c r="K33" s="111"/>
      <c r="L33" s="112"/>
      <c r="M33" s="80"/>
      <c r="N33" s="80"/>
      <c r="O33" s="80"/>
      <c r="P33" s="87"/>
      <c r="Q33" s="87"/>
      <c r="R33" s="87"/>
      <c r="S33" s="118" t="str">
        <f t="shared" si="2"/>
        <v/>
      </c>
      <c r="T33" s="119"/>
      <c r="U33" s="46" t="str">
        <f t="shared" si="3"/>
        <v/>
      </c>
      <c r="V33" s="47"/>
      <c r="W33" s="10"/>
      <c r="Y33">
        <f t="shared" si="1"/>
        <v>0</v>
      </c>
      <c r="Z33" t="s">
        <v>151</v>
      </c>
      <c r="AA33" t="str">
        <f t="shared" si="4"/>
        <v/>
      </c>
      <c r="AB33" t="str">
        <f t="shared" si="5"/>
        <v/>
      </c>
    </row>
    <row r="34" spans="2:28" ht="24.9" customHeight="1" x14ac:dyDescent="0.45">
      <c r="B34" s="150"/>
      <c r="C34" s="150"/>
      <c r="D34" s="143"/>
      <c r="E34" s="132" t="s">
        <v>62</v>
      </c>
      <c r="F34" s="133"/>
      <c r="G34" s="133"/>
      <c r="H34" s="134"/>
      <c r="I34" s="118" t="str">
        <f>IF(U14="ⅰ",1,"")</f>
        <v/>
      </c>
      <c r="J34" s="119"/>
      <c r="K34" s="113"/>
      <c r="L34" s="114"/>
      <c r="M34" s="121"/>
      <c r="N34" s="122"/>
      <c r="O34" s="123"/>
      <c r="P34" s="127"/>
      <c r="Q34" s="128"/>
      <c r="R34" s="129"/>
      <c r="S34" s="118" t="str">
        <f t="shared" si="2"/>
        <v/>
      </c>
      <c r="T34" s="119"/>
      <c r="U34" s="46" t="str">
        <f t="shared" si="3"/>
        <v/>
      </c>
      <c r="V34" s="47"/>
      <c r="W34" s="10"/>
      <c r="Y34">
        <f t="shared" si="1"/>
        <v>0</v>
      </c>
      <c r="Z34" t="s">
        <v>152</v>
      </c>
      <c r="AA34" t="str">
        <f t="shared" si="4"/>
        <v/>
      </c>
      <c r="AB34" t="str">
        <f t="shared" si="5"/>
        <v/>
      </c>
    </row>
    <row r="35" spans="2:28" ht="24.9" customHeight="1" x14ac:dyDescent="0.45">
      <c r="B35" s="150"/>
      <c r="C35" s="150"/>
      <c r="D35" s="143"/>
      <c r="E35" s="132" t="s">
        <v>63</v>
      </c>
      <c r="F35" s="133"/>
      <c r="G35" s="133"/>
      <c r="H35" s="134"/>
      <c r="I35" s="118" t="str">
        <f>IF(U14="ⅰ",1,"")</f>
        <v/>
      </c>
      <c r="J35" s="119"/>
      <c r="K35" s="113"/>
      <c r="L35" s="114"/>
      <c r="M35" s="121"/>
      <c r="N35" s="122"/>
      <c r="O35" s="123"/>
      <c r="P35" s="127"/>
      <c r="Q35" s="128"/>
      <c r="R35" s="129"/>
      <c r="S35" s="118" t="str">
        <f t="shared" si="2"/>
        <v/>
      </c>
      <c r="T35" s="119"/>
      <c r="U35" s="46" t="str">
        <f t="shared" si="3"/>
        <v/>
      </c>
      <c r="V35" s="47"/>
      <c r="W35" s="10"/>
      <c r="Y35">
        <f t="shared" si="1"/>
        <v>0</v>
      </c>
      <c r="Z35" t="s">
        <v>153</v>
      </c>
      <c r="AA35" t="str">
        <f t="shared" si="4"/>
        <v/>
      </c>
      <c r="AB35" t="str">
        <f t="shared" si="5"/>
        <v/>
      </c>
    </row>
    <row r="36" spans="2:28" ht="24.9" customHeight="1" x14ac:dyDescent="0.45">
      <c r="B36" s="150"/>
      <c r="C36" s="150"/>
      <c r="D36" s="144"/>
      <c r="E36" s="132" t="s">
        <v>64</v>
      </c>
      <c r="F36" s="133"/>
      <c r="G36" s="133"/>
      <c r="H36" s="134"/>
      <c r="I36" s="118" t="str">
        <f>IF(U14="ⅰ",1,"")</f>
        <v/>
      </c>
      <c r="J36" s="119"/>
      <c r="K36" s="151"/>
      <c r="L36" s="152"/>
      <c r="M36" s="121"/>
      <c r="N36" s="122"/>
      <c r="O36" s="123"/>
      <c r="P36" s="127"/>
      <c r="Q36" s="128"/>
      <c r="R36" s="129"/>
      <c r="S36" s="118" t="str">
        <f t="shared" si="2"/>
        <v/>
      </c>
      <c r="T36" s="119"/>
      <c r="U36" s="46" t="str">
        <f t="shared" si="3"/>
        <v/>
      </c>
      <c r="V36" s="47"/>
      <c r="W36" s="10"/>
      <c r="Y36">
        <f t="shared" si="1"/>
        <v>0</v>
      </c>
      <c r="Z36" t="s">
        <v>154</v>
      </c>
      <c r="AA36" t="str">
        <f t="shared" si="4"/>
        <v/>
      </c>
      <c r="AB36" t="str">
        <f t="shared" si="5"/>
        <v/>
      </c>
    </row>
    <row r="37" spans="2:28" ht="24.9" customHeight="1" x14ac:dyDescent="0.45">
      <c r="B37" s="101"/>
      <c r="C37" s="101"/>
      <c r="D37" s="104" t="s">
        <v>38</v>
      </c>
      <c r="E37" s="104"/>
      <c r="F37" s="104"/>
      <c r="G37" s="104"/>
      <c r="H37" s="104"/>
      <c r="I37" s="120">
        <f>IF(U14="ⅲ","",2)</f>
        <v>2</v>
      </c>
      <c r="J37" s="120"/>
      <c r="K37" s="120" t="str">
        <f>IF(U14="ⅲ","",IF(AND(U14="ⅱ",Y17=1),2,""))</f>
        <v/>
      </c>
      <c r="L37" s="120"/>
      <c r="M37" s="90"/>
      <c r="N37" s="90"/>
      <c r="O37" s="90"/>
      <c r="P37" s="79"/>
      <c r="Q37" s="79"/>
      <c r="R37" s="79"/>
      <c r="S37" s="109" t="str">
        <f t="shared" si="2"/>
        <v/>
      </c>
      <c r="T37" s="110"/>
      <c r="U37" s="46" t="str">
        <f t="shared" si="3"/>
        <v>未受講</v>
      </c>
      <c r="V37" s="47"/>
      <c r="W37" s="10"/>
      <c r="X37" t="str">
        <f>IF(AND(OR(U29="",U29=$Y$28),OR(U30="",U30=$Y$28),OR(U31="",U31=$Y$28),OR(U32="",U32=$Y$28),OR(U33="",U33=$Y$28),OR(U34="",U34=$Y$28),OR(U35="",U35=$Y$28),OR(U36="",U36=$Y$28),OR(U37="",U37=$Y$28)),$Y$28,$X$28)</f>
        <v>未受講</v>
      </c>
      <c r="Y37">
        <f t="shared" si="1"/>
        <v>0</v>
      </c>
      <c r="Z37" t="s">
        <v>155</v>
      </c>
      <c r="AA37">
        <f t="shared" si="4"/>
        <v>1</v>
      </c>
      <c r="AB37" t="str">
        <f t="shared" si="5"/>
        <v>学習指導に関するレポート　</v>
      </c>
    </row>
    <row r="38" spans="2:28" ht="24.9" customHeight="1" x14ac:dyDescent="0.45">
      <c r="B38" s="98" t="s">
        <v>45</v>
      </c>
      <c r="C38" s="99"/>
      <c r="D38" s="102" t="s">
        <v>40</v>
      </c>
      <c r="E38" s="102"/>
      <c r="F38" s="102"/>
      <c r="G38" s="102"/>
      <c r="H38" s="102"/>
      <c r="I38" s="97">
        <f>IF(U15="ⅰ","",1)</f>
        <v>1</v>
      </c>
      <c r="J38" s="97"/>
      <c r="K38" s="97" t="str">
        <f>IF(AND(OR($U$14="ⅲ",$U$14="ⅱ",$U$15="ⅲ",$U$15="ⅱ"),$Y$17=1),$AA$17,IF(AND(OR($U$14="ⅲ",$U$15="ⅲ"),COUNT($Y$18:$Y$20)&gt;=1),$AA$18,""))</f>
        <v/>
      </c>
      <c r="L38" s="97"/>
      <c r="M38" s="93"/>
      <c r="N38" s="93"/>
      <c r="O38" s="93"/>
      <c r="P38" s="94"/>
      <c r="Q38" s="94"/>
      <c r="R38" s="94"/>
      <c r="S38" s="124" t="str">
        <f t="shared" si="2"/>
        <v/>
      </c>
      <c r="T38" s="125"/>
      <c r="U38" s="50" t="str">
        <f t="shared" si="3"/>
        <v>未受講</v>
      </c>
      <c r="V38" s="51"/>
      <c r="W38" s="10"/>
      <c r="Y38">
        <f t="shared" si="1"/>
        <v>0</v>
      </c>
      <c r="Z38" t="s">
        <v>156</v>
      </c>
      <c r="AA38">
        <f t="shared" si="4"/>
        <v>1</v>
      </c>
      <c r="AB38" t="str">
        <f t="shared" si="5"/>
        <v>教育相談等に関する研修Ａ　</v>
      </c>
    </row>
    <row r="39" spans="2:28" ht="24.9" customHeight="1" x14ac:dyDescent="0.45">
      <c r="B39" s="100"/>
      <c r="C39" s="100"/>
      <c r="D39" s="103" t="s">
        <v>41</v>
      </c>
      <c r="E39" s="103"/>
      <c r="F39" s="103"/>
      <c r="G39" s="103"/>
      <c r="H39" s="103"/>
      <c r="I39" s="117" t="str">
        <f>IF(U15="ⅰ",1,"")</f>
        <v/>
      </c>
      <c r="J39" s="117"/>
      <c r="K39" s="126"/>
      <c r="L39" s="126"/>
      <c r="M39" s="80"/>
      <c r="N39" s="80"/>
      <c r="O39" s="80"/>
      <c r="P39" s="87"/>
      <c r="Q39" s="87"/>
      <c r="R39" s="87"/>
      <c r="S39" s="118" t="str">
        <f t="shared" si="2"/>
        <v/>
      </c>
      <c r="T39" s="119"/>
      <c r="U39" s="46" t="str">
        <f t="shared" si="3"/>
        <v/>
      </c>
      <c r="V39" s="47"/>
      <c r="W39" s="10"/>
      <c r="Y39">
        <f t="shared" si="1"/>
        <v>0</v>
      </c>
      <c r="Z39" t="s">
        <v>157</v>
      </c>
      <c r="AA39" t="str">
        <f t="shared" si="4"/>
        <v/>
      </c>
      <c r="AB39" t="str">
        <f t="shared" si="5"/>
        <v/>
      </c>
    </row>
    <row r="40" spans="2:28" ht="24.9" customHeight="1" x14ac:dyDescent="0.45">
      <c r="B40" s="101"/>
      <c r="C40" s="101"/>
      <c r="D40" s="104" t="s">
        <v>42</v>
      </c>
      <c r="E40" s="104"/>
      <c r="F40" s="104"/>
      <c r="G40" s="104"/>
      <c r="H40" s="104"/>
      <c r="I40" s="120">
        <f>IF(U15="ⅲ","",2)</f>
        <v>2</v>
      </c>
      <c r="J40" s="120"/>
      <c r="K40" s="120" t="str">
        <f>IF(U15="ⅲ","",IF(AND(U15="ⅱ",Y17=1),2,""))</f>
        <v/>
      </c>
      <c r="L40" s="120"/>
      <c r="M40" s="90"/>
      <c r="N40" s="90"/>
      <c r="O40" s="90"/>
      <c r="P40" s="79"/>
      <c r="Q40" s="79"/>
      <c r="R40" s="79"/>
      <c r="S40" s="109" t="str">
        <f t="shared" si="2"/>
        <v/>
      </c>
      <c r="T40" s="110"/>
      <c r="U40" s="48" t="str">
        <f t="shared" si="3"/>
        <v>未受講</v>
      </c>
      <c r="V40" s="49"/>
      <c r="W40" s="10"/>
      <c r="X40" t="str">
        <f>IF(AND(OR(U38="",U38=$Y$28),OR(U39="",U39=$Y$28),OR(U40="",U40=$Y$28)),$Y$28,$X$28)</f>
        <v>未受講</v>
      </c>
      <c r="Y40">
        <f t="shared" si="1"/>
        <v>0</v>
      </c>
      <c r="Z40" t="s">
        <v>158</v>
      </c>
      <c r="AA40">
        <f t="shared" si="4"/>
        <v>1</v>
      </c>
      <c r="AB40" t="str">
        <f t="shared" si="5"/>
        <v>生活指導・進路指導等に関するレポート　</v>
      </c>
    </row>
    <row r="41" spans="2:28" ht="24.9" customHeight="1" x14ac:dyDescent="0.45">
      <c r="B41" s="98" t="s">
        <v>46</v>
      </c>
      <c r="C41" s="99"/>
      <c r="D41" s="102" t="s">
        <v>54</v>
      </c>
      <c r="E41" s="102"/>
      <c r="F41" s="102"/>
      <c r="G41" s="102"/>
      <c r="H41" s="102"/>
      <c r="I41" s="93"/>
      <c r="J41" s="93"/>
      <c r="K41" s="97" t="str">
        <f>IF(AND(OR($U$14="ⅲ",$U$14="ⅱ",$U$15="ⅲ",$U$15="ⅱ"),$Y$17=1),$AB$17,IF(AND(OR($U$14="ⅲ",$U$15="ⅲ"),COUNT($Y$18:$Y$20)&gt;=1),$AB$18,""))</f>
        <v/>
      </c>
      <c r="L41" s="97"/>
      <c r="M41" s="97">
        <f>SUM(Q52:S57)</f>
        <v>0</v>
      </c>
      <c r="N41" s="97"/>
      <c r="O41" s="97"/>
      <c r="P41" s="97">
        <f>SUM(T52:V57)</f>
        <v>0</v>
      </c>
      <c r="Q41" s="97"/>
      <c r="R41" s="97"/>
      <c r="S41" s="124">
        <f t="shared" ref="S41" si="6">IF(AND(K41="",M41="",P41=""),"",SUM(K41:R41))</f>
        <v>0</v>
      </c>
      <c r="T41" s="125"/>
      <c r="U41" s="105" t="str">
        <f>IF(COUNT(I41)=0,"回数未入力",IF(I41&lt;=S41,Y28,X28))</f>
        <v>回数未入力</v>
      </c>
      <c r="V41" s="106"/>
      <c r="W41" s="10"/>
      <c r="Y41">
        <f t="shared" si="1"/>
        <v>0</v>
      </c>
      <c r="Z41" t="s">
        <v>144</v>
      </c>
      <c r="AA41">
        <f t="shared" si="4"/>
        <v>1</v>
      </c>
      <c r="AB41" t="str">
        <f>IF($AA41=1,$Z41&amp;I41-S41&amp;"回不足　","")</f>
        <v>選択研修0回不足　</v>
      </c>
    </row>
    <row r="42" spans="2:28" ht="24.9" customHeight="1" x14ac:dyDescent="0.45">
      <c r="B42" s="100"/>
      <c r="C42" s="100"/>
      <c r="D42" s="103" t="s">
        <v>44</v>
      </c>
      <c r="E42" s="103"/>
      <c r="F42" s="103"/>
      <c r="G42" s="103"/>
      <c r="H42" s="103"/>
      <c r="I42" s="117">
        <v>1</v>
      </c>
      <c r="J42" s="117"/>
      <c r="K42" s="111"/>
      <c r="L42" s="112"/>
      <c r="M42" s="80"/>
      <c r="N42" s="80"/>
      <c r="O42" s="80"/>
      <c r="P42" s="87"/>
      <c r="Q42" s="87"/>
      <c r="R42" s="87"/>
      <c r="S42" s="118" t="str">
        <f t="shared" ref="S42:S44" si="7">IF(AND(K42="",M42="",P42=""),"",Y42)</f>
        <v/>
      </c>
      <c r="T42" s="119"/>
      <c r="U42" s="46" t="str">
        <f t="shared" ref="U42:U44" si="8">IF(I42="","",IF(I42&gt;Y42,$X$28,$Y$28))</f>
        <v>未受講</v>
      </c>
      <c r="V42" s="47"/>
      <c r="W42" s="10"/>
      <c r="Y42">
        <f t="shared" si="1"/>
        <v>0</v>
      </c>
      <c r="Z42" t="s">
        <v>159</v>
      </c>
      <c r="AA42">
        <f t="shared" si="4"/>
        <v>1</v>
      </c>
      <c r="AB42" t="str">
        <f t="shared" si="5"/>
        <v>人権教育と新たな教育課題　</v>
      </c>
    </row>
    <row r="43" spans="2:28" ht="24.9" customHeight="1" x14ac:dyDescent="0.45">
      <c r="B43" s="100"/>
      <c r="C43" s="100"/>
      <c r="D43" s="103" t="s">
        <v>145</v>
      </c>
      <c r="E43" s="103"/>
      <c r="F43" s="103"/>
      <c r="G43" s="103"/>
      <c r="H43" s="103"/>
      <c r="I43" s="117">
        <v>1</v>
      </c>
      <c r="J43" s="117"/>
      <c r="K43" s="113"/>
      <c r="L43" s="114"/>
      <c r="M43" s="80"/>
      <c r="N43" s="80"/>
      <c r="O43" s="80"/>
      <c r="P43" s="87"/>
      <c r="Q43" s="87"/>
      <c r="R43" s="87"/>
      <c r="S43" s="118" t="str">
        <f t="shared" si="7"/>
        <v/>
      </c>
      <c r="T43" s="119"/>
      <c r="U43" s="46" t="str">
        <f t="shared" si="8"/>
        <v>未受講</v>
      </c>
      <c r="V43" s="47"/>
      <c r="W43" s="10"/>
      <c r="Y43">
        <f t="shared" si="1"/>
        <v>0</v>
      </c>
      <c r="Z43" t="s">
        <v>160</v>
      </c>
      <c r="AA43">
        <f t="shared" si="4"/>
        <v>1</v>
      </c>
      <c r="AB43" t="str">
        <f t="shared" si="5"/>
        <v>服務と新たな教育課題　</v>
      </c>
    </row>
    <row r="44" spans="2:28" ht="24.9" customHeight="1" thickBot="1" x14ac:dyDescent="0.5">
      <c r="B44" s="101"/>
      <c r="C44" s="101"/>
      <c r="D44" s="104" t="s">
        <v>146</v>
      </c>
      <c r="E44" s="104"/>
      <c r="F44" s="104"/>
      <c r="G44" s="104"/>
      <c r="H44" s="104"/>
      <c r="I44" s="120">
        <v>1</v>
      </c>
      <c r="J44" s="120"/>
      <c r="K44" s="115"/>
      <c r="L44" s="116"/>
      <c r="M44" s="90"/>
      <c r="N44" s="90"/>
      <c r="O44" s="90"/>
      <c r="P44" s="79"/>
      <c r="Q44" s="79"/>
      <c r="R44" s="79"/>
      <c r="S44" s="109" t="str">
        <f t="shared" si="7"/>
        <v/>
      </c>
      <c r="T44" s="110"/>
      <c r="U44" s="107" t="str">
        <f t="shared" si="8"/>
        <v>未受講</v>
      </c>
      <c r="V44" s="108"/>
      <c r="W44" s="10"/>
      <c r="X44" t="str">
        <f>IF(AND(OR(U41="",U41=$Y$28),OR(U42="",U42=$Y$28),OR(U43="",U43=$Y$28),OR(U44="",U44=$Y$28)),$Y$28,$X$28)</f>
        <v>未受講</v>
      </c>
      <c r="Y44">
        <f t="shared" si="1"/>
        <v>0</v>
      </c>
      <c r="Z44" t="s">
        <v>161</v>
      </c>
      <c r="AA44">
        <f t="shared" si="4"/>
        <v>1</v>
      </c>
      <c r="AB44" t="str">
        <f t="shared" si="5"/>
        <v>教育法規と新たな教育課題　</v>
      </c>
    </row>
    <row r="45" spans="2:28" ht="24.9" customHeight="1" thickTop="1" x14ac:dyDescent="0.45">
      <c r="B45" s="9"/>
      <c r="C45" s="9"/>
      <c r="D45" s="9"/>
      <c r="E45" s="9"/>
      <c r="F45" s="9"/>
      <c r="G45" s="9"/>
      <c r="H45" s="9"/>
      <c r="I45" s="9"/>
      <c r="J45" s="9"/>
      <c r="K45" s="9"/>
      <c r="L45" s="9"/>
      <c r="M45" s="85" t="s">
        <v>189</v>
      </c>
      <c r="N45" s="85"/>
      <c r="O45" s="85"/>
      <c r="P45" s="85"/>
      <c r="Q45" s="85"/>
      <c r="R45" s="85"/>
      <c r="S45" s="85"/>
      <c r="T45" s="85"/>
      <c r="U45" s="81" t="str">
        <f>IF(OR(X37=X28,X40=X28,X44=X28),X45,Y45)</f>
        <v>未修了</v>
      </c>
      <c r="V45" s="82"/>
      <c r="W45" s="9"/>
      <c r="X45" t="s">
        <v>180</v>
      </c>
      <c r="Y45" t="s">
        <v>181</v>
      </c>
    </row>
    <row r="46" spans="2:28" ht="24.9" customHeight="1" thickBot="1" x14ac:dyDescent="0.5">
      <c r="B46" s="9" t="s">
        <v>164</v>
      </c>
      <c r="C46" s="9"/>
      <c r="D46" s="9"/>
      <c r="E46" s="9"/>
      <c r="F46" s="9"/>
      <c r="G46" s="9"/>
      <c r="H46" s="9"/>
      <c r="I46" s="9"/>
      <c r="J46" s="9"/>
      <c r="K46" s="9"/>
      <c r="L46" s="9"/>
      <c r="M46" s="9"/>
      <c r="N46" s="9"/>
      <c r="O46" s="9"/>
      <c r="P46" s="9"/>
      <c r="Q46" s="9"/>
      <c r="R46" s="9"/>
      <c r="S46" s="9"/>
      <c r="T46" s="9"/>
      <c r="U46" s="83"/>
      <c r="V46" s="84"/>
      <c r="W46" s="9"/>
    </row>
    <row r="47" spans="2:28" ht="18.600000000000001" thickTop="1" x14ac:dyDescent="0.45">
      <c r="B47" s="88" t="s">
        <v>51</v>
      </c>
      <c r="C47" s="88"/>
      <c r="D47" s="88"/>
      <c r="E47" s="88" t="s">
        <v>52</v>
      </c>
      <c r="F47" s="88"/>
      <c r="G47" s="88"/>
      <c r="H47" s="88"/>
      <c r="I47" s="88"/>
      <c r="J47" s="88"/>
      <c r="K47" s="88" t="s">
        <v>53</v>
      </c>
      <c r="L47" s="88"/>
      <c r="M47" s="88"/>
      <c r="N47" s="88"/>
      <c r="O47" s="88"/>
      <c r="P47" s="88"/>
      <c r="Q47" s="9"/>
      <c r="R47" s="9"/>
      <c r="S47" s="9"/>
      <c r="T47" s="9"/>
      <c r="U47" s="9"/>
      <c r="V47" s="9"/>
      <c r="W47" s="9"/>
    </row>
    <row r="48" spans="2:28" ht="30" customHeight="1" x14ac:dyDescent="0.45">
      <c r="B48" s="95"/>
      <c r="C48" s="95"/>
      <c r="D48" s="95"/>
      <c r="E48" s="96"/>
      <c r="F48" s="96"/>
      <c r="G48" s="96"/>
      <c r="H48" s="96"/>
      <c r="I48" s="96"/>
      <c r="J48" s="96"/>
      <c r="K48" s="95"/>
      <c r="L48" s="95"/>
      <c r="M48" s="95"/>
      <c r="N48" s="95"/>
      <c r="O48" s="95"/>
      <c r="P48" s="95"/>
      <c r="Q48" s="9"/>
      <c r="R48" s="9"/>
      <c r="S48" s="9"/>
      <c r="T48" s="9"/>
      <c r="U48" s="9"/>
      <c r="V48" s="9"/>
      <c r="W48" s="9"/>
      <c r="Y48" t="s">
        <v>109</v>
      </c>
    </row>
    <row r="49" spans="2:41" x14ac:dyDescent="0.45">
      <c r="B49" s="9"/>
      <c r="C49" s="9"/>
      <c r="D49" s="9"/>
      <c r="E49" s="9"/>
      <c r="F49" s="9"/>
      <c r="G49" s="9"/>
      <c r="H49" s="9"/>
      <c r="I49" s="9"/>
      <c r="J49" s="9"/>
      <c r="K49" s="9"/>
      <c r="L49" s="9"/>
      <c r="M49" s="9"/>
      <c r="N49" s="9"/>
      <c r="O49" s="9"/>
      <c r="P49" s="9"/>
      <c r="Q49" s="9"/>
      <c r="R49" s="9"/>
      <c r="S49" s="9"/>
      <c r="T49" s="9"/>
      <c r="U49" s="9"/>
      <c r="V49" s="9"/>
      <c r="W49" s="9"/>
      <c r="Y49" t="s">
        <v>110</v>
      </c>
    </row>
    <row r="50" spans="2:41" x14ac:dyDescent="0.45">
      <c r="B50" s="9" t="s">
        <v>165</v>
      </c>
      <c r="C50" s="9"/>
      <c r="D50" s="9"/>
      <c r="E50" s="9"/>
      <c r="F50" s="9"/>
      <c r="G50" s="9"/>
      <c r="H50" s="9"/>
      <c r="I50" s="9"/>
      <c r="J50" s="9"/>
      <c r="K50" s="9"/>
      <c r="L50" s="9"/>
      <c r="M50" s="9"/>
      <c r="N50" s="9"/>
      <c r="O50" s="9"/>
      <c r="P50" s="9"/>
      <c r="Q50" s="9"/>
      <c r="R50" s="9"/>
      <c r="S50" s="9"/>
      <c r="T50" s="9"/>
      <c r="U50" s="9"/>
      <c r="V50" s="9"/>
      <c r="W50" s="9"/>
      <c r="Y50" t="s">
        <v>111</v>
      </c>
    </row>
    <row r="51" spans="2:41" x14ac:dyDescent="0.45">
      <c r="B51" s="88" t="s">
        <v>51</v>
      </c>
      <c r="C51" s="88"/>
      <c r="D51" s="88"/>
      <c r="E51" s="88" t="s">
        <v>52</v>
      </c>
      <c r="F51" s="88"/>
      <c r="G51" s="88"/>
      <c r="H51" s="88"/>
      <c r="I51" s="88"/>
      <c r="J51" s="88"/>
      <c r="K51" s="88" t="s">
        <v>53</v>
      </c>
      <c r="L51" s="88"/>
      <c r="M51" s="88"/>
      <c r="N51" s="88"/>
      <c r="O51" s="88"/>
      <c r="P51" s="88"/>
      <c r="Q51" s="88" t="s">
        <v>48</v>
      </c>
      <c r="R51" s="88"/>
      <c r="S51" s="88"/>
      <c r="T51" s="88" t="s">
        <v>49</v>
      </c>
      <c r="U51" s="88"/>
      <c r="V51" s="88"/>
      <c r="W51" s="9"/>
      <c r="Y51" t="s">
        <v>112</v>
      </c>
    </row>
    <row r="52" spans="2:41" ht="30" customHeight="1" x14ac:dyDescent="0.45">
      <c r="B52" s="91"/>
      <c r="C52" s="92"/>
      <c r="D52" s="92"/>
      <c r="E52" s="93"/>
      <c r="F52" s="93"/>
      <c r="G52" s="93"/>
      <c r="H52" s="93"/>
      <c r="I52" s="93"/>
      <c r="J52" s="93"/>
      <c r="K52" s="92"/>
      <c r="L52" s="92"/>
      <c r="M52" s="92"/>
      <c r="N52" s="92"/>
      <c r="O52" s="92"/>
      <c r="P52" s="92"/>
      <c r="Q52" s="92"/>
      <c r="R52" s="92"/>
      <c r="S52" s="92"/>
      <c r="T52" s="94"/>
      <c r="U52" s="94"/>
      <c r="V52" s="94"/>
      <c r="W52" s="9"/>
      <c r="Y52" t="s">
        <v>113</v>
      </c>
    </row>
    <row r="53" spans="2:41" ht="30" customHeight="1" x14ac:dyDescent="0.45">
      <c r="B53" s="86"/>
      <c r="C53" s="86"/>
      <c r="D53" s="86"/>
      <c r="E53" s="80"/>
      <c r="F53" s="80"/>
      <c r="G53" s="80"/>
      <c r="H53" s="80"/>
      <c r="I53" s="80"/>
      <c r="J53" s="80"/>
      <c r="K53" s="86"/>
      <c r="L53" s="86"/>
      <c r="M53" s="86"/>
      <c r="N53" s="86"/>
      <c r="O53" s="86"/>
      <c r="P53" s="86"/>
      <c r="Q53" s="86"/>
      <c r="R53" s="86"/>
      <c r="S53" s="86"/>
      <c r="T53" s="87"/>
      <c r="U53" s="87"/>
      <c r="V53" s="87"/>
      <c r="W53" s="9"/>
      <c r="Y53" t="s">
        <v>114</v>
      </c>
    </row>
    <row r="54" spans="2:41" ht="30" customHeight="1" x14ac:dyDescent="0.45">
      <c r="B54" s="86"/>
      <c r="C54" s="86"/>
      <c r="D54" s="86"/>
      <c r="E54" s="80"/>
      <c r="F54" s="80"/>
      <c r="G54" s="80"/>
      <c r="H54" s="80"/>
      <c r="I54" s="80"/>
      <c r="J54" s="80"/>
      <c r="K54" s="86"/>
      <c r="L54" s="86"/>
      <c r="M54" s="86"/>
      <c r="N54" s="86"/>
      <c r="O54" s="86"/>
      <c r="P54" s="86"/>
      <c r="Q54" s="86"/>
      <c r="R54" s="86"/>
      <c r="S54" s="86"/>
      <c r="T54" s="87"/>
      <c r="U54" s="87"/>
      <c r="V54" s="87"/>
      <c r="W54" s="9"/>
      <c r="Y54" t="s">
        <v>115</v>
      </c>
    </row>
    <row r="55" spans="2:41" ht="30" customHeight="1" x14ac:dyDescent="0.45">
      <c r="B55" s="86"/>
      <c r="C55" s="86"/>
      <c r="D55" s="86"/>
      <c r="E55" s="80"/>
      <c r="F55" s="80"/>
      <c r="G55" s="80"/>
      <c r="H55" s="80"/>
      <c r="I55" s="80"/>
      <c r="J55" s="80"/>
      <c r="K55" s="86"/>
      <c r="L55" s="86"/>
      <c r="M55" s="86"/>
      <c r="N55" s="86"/>
      <c r="O55" s="86"/>
      <c r="P55" s="86"/>
      <c r="Q55" s="86"/>
      <c r="R55" s="86"/>
      <c r="S55" s="86"/>
      <c r="T55" s="87"/>
      <c r="U55" s="87"/>
      <c r="V55" s="87"/>
      <c r="W55" s="9"/>
      <c r="Y55" t="s">
        <v>116</v>
      </c>
    </row>
    <row r="56" spans="2:41" ht="30" customHeight="1" x14ac:dyDescent="0.45">
      <c r="B56" s="86"/>
      <c r="C56" s="86"/>
      <c r="D56" s="86"/>
      <c r="E56" s="80"/>
      <c r="F56" s="80"/>
      <c r="G56" s="80"/>
      <c r="H56" s="80"/>
      <c r="I56" s="80"/>
      <c r="J56" s="80"/>
      <c r="K56" s="86"/>
      <c r="L56" s="86"/>
      <c r="M56" s="86"/>
      <c r="N56" s="86"/>
      <c r="O56" s="86"/>
      <c r="P56" s="86"/>
      <c r="Q56" s="86"/>
      <c r="R56" s="86"/>
      <c r="S56" s="86"/>
      <c r="T56" s="87"/>
      <c r="U56" s="87"/>
      <c r="V56" s="87"/>
      <c r="W56" s="9"/>
      <c r="Y56" t="s">
        <v>117</v>
      </c>
    </row>
    <row r="57" spans="2:41" ht="30" customHeight="1" x14ac:dyDescent="0.45">
      <c r="B57" s="89"/>
      <c r="C57" s="89"/>
      <c r="D57" s="89"/>
      <c r="E57" s="90"/>
      <c r="F57" s="90"/>
      <c r="G57" s="90"/>
      <c r="H57" s="90"/>
      <c r="I57" s="90"/>
      <c r="J57" s="90"/>
      <c r="K57" s="89"/>
      <c r="L57" s="89"/>
      <c r="M57" s="89"/>
      <c r="N57" s="89"/>
      <c r="O57" s="89"/>
      <c r="P57" s="89"/>
      <c r="Q57" s="89"/>
      <c r="R57" s="89"/>
      <c r="S57" s="89"/>
      <c r="T57" s="79"/>
      <c r="U57" s="79"/>
      <c r="V57" s="79"/>
      <c r="W57" s="9"/>
      <c r="Y57" s="10" t="s">
        <v>118</v>
      </c>
    </row>
    <row r="58" spans="2:41" x14ac:dyDescent="0.45">
      <c r="B58" s="9"/>
      <c r="C58" s="9"/>
      <c r="D58" s="9"/>
      <c r="E58" s="9"/>
      <c r="F58" s="9"/>
      <c r="G58" s="9"/>
      <c r="H58" s="9"/>
      <c r="I58" s="9"/>
      <c r="J58" s="9"/>
      <c r="K58" s="9"/>
      <c r="L58" s="9"/>
      <c r="M58" s="9"/>
      <c r="N58" s="9"/>
      <c r="O58" s="9"/>
      <c r="P58" s="9"/>
      <c r="Q58" s="9"/>
      <c r="R58" s="9"/>
      <c r="S58" s="9"/>
      <c r="T58" s="9"/>
      <c r="U58" s="9"/>
      <c r="V58" s="9"/>
      <c r="W58" s="9"/>
      <c r="Y58" s="10"/>
      <c r="Z58" s="10"/>
      <c r="AA58" s="10"/>
      <c r="AB58" s="10"/>
      <c r="AC58" s="10"/>
      <c r="AD58" s="164" t="s">
        <v>71</v>
      </c>
      <c r="AE58" s="164"/>
      <c r="AF58" s="164"/>
      <c r="AG58" s="164"/>
      <c r="AH58" s="164"/>
      <c r="AI58" s="164"/>
      <c r="AJ58" s="164" t="s">
        <v>72</v>
      </c>
      <c r="AK58" s="164"/>
      <c r="AL58" s="164"/>
      <c r="AM58" s="164"/>
      <c r="AN58" s="164"/>
      <c r="AO58" s="164"/>
    </row>
    <row r="59" spans="2:41" x14ac:dyDescent="0.45">
      <c r="B59" s="9" t="s">
        <v>70</v>
      </c>
      <c r="C59" s="9"/>
      <c r="D59" s="9"/>
      <c r="E59" s="9"/>
      <c r="F59" s="9"/>
      <c r="G59" s="9"/>
      <c r="H59" s="9"/>
      <c r="I59" s="9"/>
      <c r="J59" s="9"/>
      <c r="K59" s="9"/>
      <c r="L59" s="9"/>
      <c r="M59" s="9"/>
      <c r="N59" s="9"/>
      <c r="O59" s="9"/>
      <c r="P59" s="9"/>
      <c r="Q59" s="9"/>
      <c r="R59" s="9"/>
      <c r="S59" s="9"/>
      <c r="T59" s="9"/>
      <c r="U59" s="9"/>
      <c r="V59" s="9"/>
      <c r="W59" s="9"/>
      <c r="Y59" s="10"/>
      <c r="Z59" s="10"/>
      <c r="AA59" s="10"/>
      <c r="AB59" s="10"/>
      <c r="AC59" s="10"/>
      <c r="AD59" s="12"/>
      <c r="AE59" s="12"/>
      <c r="AF59" s="12"/>
      <c r="AG59" s="12"/>
      <c r="AH59" s="12"/>
      <c r="AI59" s="12"/>
      <c r="AJ59" s="12"/>
      <c r="AK59" s="12"/>
      <c r="AL59" s="12"/>
      <c r="AM59" s="12"/>
      <c r="AN59" s="12"/>
      <c r="AO59" s="12"/>
    </row>
    <row r="60" spans="2:41" x14ac:dyDescent="0.45">
      <c r="B60" s="165" t="s">
        <v>35</v>
      </c>
      <c r="C60" s="166"/>
      <c r="D60" s="166"/>
      <c r="E60" s="166"/>
      <c r="F60" s="166"/>
      <c r="G60" s="166"/>
      <c r="H60" s="167"/>
      <c r="I60" s="165" t="s">
        <v>73</v>
      </c>
      <c r="J60" s="167"/>
      <c r="K60" s="165" t="s">
        <v>74</v>
      </c>
      <c r="L60" s="167"/>
      <c r="M60" s="165" t="s">
        <v>75</v>
      </c>
      <c r="N60" s="166"/>
      <c r="O60" s="167"/>
      <c r="P60" s="165" t="s">
        <v>190</v>
      </c>
      <c r="Q60" s="166"/>
      <c r="R60" s="167"/>
      <c r="S60" s="165" t="s">
        <v>76</v>
      </c>
      <c r="T60" s="167"/>
      <c r="U60" s="165" t="s">
        <v>182</v>
      </c>
      <c r="V60" s="167"/>
      <c r="W60" s="9"/>
      <c r="Y60" s="10" t="s">
        <v>77</v>
      </c>
      <c r="Z60" s="10" t="s">
        <v>78</v>
      </c>
      <c r="AA60" s="10" t="s">
        <v>79</v>
      </c>
      <c r="AB60" s="10" t="s">
        <v>80</v>
      </c>
      <c r="AC60" s="10" t="s">
        <v>140</v>
      </c>
      <c r="AD60" s="10" t="s">
        <v>81</v>
      </c>
      <c r="AE60" s="10" t="s">
        <v>82</v>
      </c>
      <c r="AF60" s="10" t="s">
        <v>83</v>
      </c>
      <c r="AG60" s="10" t="s">
        <v>84</v>
      </c>
      <c r="AH60" s="10" t="s">
        <v>85</v>
      </c>
      <c r="AI60" s="10" t="s">
        <v>86</v>
      </c>
      <c r="AJ60" s="10" t="s">
        <v>81</v>
      </c>
      <c r="AK60" s="10" t="s">
        <v>82</v>
      </c>
      <c r="AL60" s="10" t="s">
        <v>83</v>
      </c>
      <c r="AM60" s="10" t="s">
        <v>84</v>
      </c>
      <c r="AN60" s="10" t="s">
        <v>85</v>
      </c>
      <c r="AO60" s="10" t="s">
        <v>86</v>
      </c>
    </row>
    <row r="61" spans="2:41" ht="30" customHeight="1" x14ac:dyDescent="0.45">
      <c r="B61" s="168" t="s">
        <v>87</v>
      </c>
      <c r="C61" s="169"/>
      <c r="D61" s="169"/>
      <c r="E61" s="169"/>
      <c r="F61" s="169"/>
      <c r="G61" s="169"/>
      <c r="H61" s="170"/>
      <c r="I61" s="171" t="str">
        <f t="shared" ref="I61:I71" si="9">IF($I$14=$Y$60,$Y61,IF($I$14=$Z$60,$Z61,""))</f>
        <v/>
      </c>
      <c r="J61" s="172"/>
      <c r="K61" s="173"/>
      <c r="L61" s="174"/>
      <c r="M61" s="175"/>
      <c r="N61" s="176"/>
      <c r="O61" s="177"/>
      <c r="P61" s="178"/>
      <c r="Q61" s="179"/>
      <c r="R61" s="180"/>
      <c r="S61" s="171">
        <f>SUM(K61:R61)</f>
        <v>0</v>
      </c>
      <c r="T61" s="172"/>
      <c r="U61" s="105" t="str">
        <f>IF(AND($I$14="主任教諭",$S61&gt;=$AA61),Y73,IF(AND($I$14="教諭",$S61&gt;=$AB61),Y73,Z73))</f>
        <v>未受講</v>
      </c>
      <c r="V61" s="106"/>
      <c r="W61" s="9"/>
      <c r="Y61" s="11">
        <v>6</v>
      </c>
      <c r="Z61" s="11">
        <v>6</v>
      </c>
      <c r="AA61" s="10">
        <v>6</v>
      </c>
      <c r="AB61" s="10">
        <v>6</v>
      </c>
      <c r="AC61" s="10">
        <f t="shared" ref="AC61:AC71" si="10">IF($I$14=$Y$60,$AA61,$AB61)</f>
        <v>6</v>
      </c>
      <c r="AD61" s="10" t="str">
        <f>Y17</f>
        <v/>
      </c>
      <c r="AE61" s="10" t="str">
        <f>Y18</f>
        <v/>
      </c>
      <c r="AF61" s="10" t="str">
        <f>Y19</f>
        <v/>
      </c>
      <c r="AG61" s="10" t="str">
        <f>Y20</f>
        <v/>
      </c>
      <c r="AH61" s="10" t="str">
        <f>Y21</f>
        <v/>
      </c>
      <c r="AI61" s="10" t="str">
        <f>Y22</f>
        <v/>
      </c>
      <c r="AJ61" s="10" t="str">
        <f>Y17</f>
        <v/>
      </c>
      <c r="AK61" s="10" t="str">
        <f>Y18</f>
        <v/>
      </c>
      <c r="AL61" s="10" t="str">
        <f>Y19</f>
        <v/>
      </c>
      <c r="AM61" s="10" t="str">
        <f>Y20</f>
        <v/>
      </c>
      <c r="AN61" s="10" t="str">
        <f>Y21</f>
        <v/>
      </c>
      <c r="AO61" s="10" t="str">
        <f>Y22</f>
        <v/>
      </c>
    </row>
    <row r="62" spans="2:41" ht="29.25" customHeight="1" x14ac:dyDescent="0.45">
      <c r="B62" s="181" t="s">
        <v>13</v>
      </c>
      <c r="C62" s="187" t="s">
        <v>185</v>
      </c>
      <c r="D62" s="187"/>
      <c r="E62" s="33" t="s">
        <v>177</v>
      </c>
      <c r="F62" s="188"/>
      <c r="G62" s="189"/>
      <c r="H62" s="190"/>
      <c r="I62" s="185" t="str">
        <f>IF($I$14=$Y$60,$Y62,IF($I$14=$Z$60,$Z62,""))</f>
        <v/>
      </c>
      <c r="J62" s="186"/>
      <c r="K62" s="41" t="str">
        <f>IF(AND(OR($U$14="ⅲ",$U$14="ⅱ",$U$15="ⅲ",$U$15="ⅱ"),OR($AD$61=1,$AJ$61=1)),IF($I$14=$Y$60,$AD62,$AJ62),IF(AND(OR($U$14="ⅲ",$U$15="ⅲ"),SUM($AE$61:$AG$61,$AK$61:$AM$61)&gt;=1),IF($I$14=$Y$60,$AE62,$AK62),""))</f>
        <v/>
      </c>
      <c r="L62" s="42"/>
      <c r="M62" s="35"/>
      <c r="N62" s="36"/>
      <c r="O62" s="37"/>
      <c r="P62" s="38"/>
      <c r="Q62" s="39"/>
      <c r="R62" s="40"/>
      <c r="S62" s="41">
        <f>SUM(K62:R65)</f>
        <v>0</v>
      </c>
      <c r="T62" s="42"/>
      <c r="U62" s="183" t="str">
        <f>IF(OR(COUNT($K$62)=1,AND($I$14="主任教諭",$S62&gt;=$AA62,SUM(M62:R62)&gt;=3,SUM(M63:R63)&gt;=3,SUM(M64:R64)&gt;=3)),Y73,IF(AND($I$14="教諭",$S62&gt;=$AB62,SUM(M62:R62)&gt;=3,SUM(M63:R63)&gt;=3,SUM(M64:R64)&gt;=3),Y73,Z73))</f>
        <v>未受講</v>
      </c>
      <c r="V62" s="184"/>
      <c r="W62" s="9"/>
      <c r="Y62" s="34" t="s">
        <v>184</v>
      </c>
      <c r="Z62" s="34" t="s">
        <v>183</v>
      </c>
      <c r="AA62" s="10">
        <v>24</v>
      </c>
      <c r="AB62" s="10">
        <v>24</v>
      </c>
      <c r="AC62" s="10">
        <f t="shared" si="10"/>
        <v>24</v>
      </c>
      <c r="AD62" s="10">
        <v>24</v>
      </c>
      <c r="AE62" s="10">
        <v>24</v>
      </c>
      <c r="AF62" s="10">
        <v>24</v>
      </c>
      <c r="AG62" s="10">
        <v>24</v>
      </c>
      <c r="AH62" s="10"/>
      <c r="AI62" s="10"/>
      <c r="AJ62" s="10">
        <v>60</v>
      </c>
      <c r="AK62" s="10">
        <v>60</v>
      </c>
      <c r="AL62" s="10">
        <v>60</v>
      </c>
      <c r="AM62" s="10">
        <v>60</v>
      </c>
      <c r="AN62" s="10"/>
      <c r="AO62" s="10"/>
    </row>
    <row r="63" spans="2:41" ht="29.25" customHeight="1" x14ac:dyDescent="0.45">
      <c r="B63" s="181"/>
      <c r="C63" s="187" t="s">
        <v>186</v>
      </c>
      <c r="D63" s="187"/>
      <c r="E63" s="33" t="s">
        <v>177</v>
      </c>
      <c r="F63" s="188"/>
      <c r="G63" s="189"/>
      <c r="H63" s="190"/>
      <c r="I63" s="185"/>
      <c r="J63" s="186"/>
      <c r="K63" s="41"/>
      <c r="L63" s="42"/>
      <c r="M63" s="35"/>
      <c r="N63" s="36"/>
      <c r="O63" s="37"/>
      <c r="P63" s="38"/>
      <c r="Q63" s="39"/>
      <c r="R63" s="40"/>
      <c r="S63" s="41"/>
      <c r="T63" s="42"/>
      <c r="U63" s="183"/>
      <c r="V63" s="184"/>
      <c r="W63" s="9"/>
      <c r="Y63" s="11"/>
      <c r="Z63" s="11"/>
      <c r="AA63" s="10"/>
      <c r="AB63" s="10"/>
      <c r="AC63" s="10"/>
      <c r="AD63" s="10"/>
      <c r="AE63" s="10"/>
      <c r="AF63" s="10"/>
      <c r="AG63" s="10"/>
      <c r="AH63" s="10"/>
      <c r="AI63" s="10"/>
      <c r="AJ63" s="10"/>
      <c r="AK63" s="10"/>
      <c r="AL63" s="10"/>
      <c r="AM63" s="10"/>
      <c r="AN63" s="10"/>
      <c r="AO63" s="10"/>
    </row>
    <row r="64" spans="2:41" ht="29.25" customHeight="1" x14ac:dyDescent="0.45">
      <c r="B64" s="181"/>
      <c r="C64" s="187" t="s">
        <v>187</v>
      </c>
      <c r="D64" s="187"/>
      <c r="E64" s="33" t="s">
        <v>177</v>
      </c>
      <c r="F64" s="188"/>
      <c r="G64" s="189"/>
      <c r="H64" s="190"/>
      <c r="I64" s="185"/>
      <c r="J64" s="186"/>
      <c r="K64" s="41"/>
      <c r="L64" s="42"/>
      <c r="M64" s="35"/>
      <c r="N64" s="36"/>
      <c r="O64" s="37"/>
      <c r="P64" s="38"/>
      <c r="Q64" s="39"/>
      <c r="R64" s="40"/>
      <c r="S64" s="41"/>
      <c r="T64" s="42"/>
      <c r="U64" s="183"/>
      <c r="V64" s="184"/>
      <c r="W64" s="9"/>
      <c r="Y64" s="11"/>
      <c r="Z64" s="11"/>
      <c r="AA64" s="10"/>
      <c r="AB64" s="10"/>
      <c r="AC64" s="10"/>
      <c r="AD64" s="10"/>
      <c r="AE64" s="10"/>
      <c r="AF64" s="10"/>
      <c r="AG64" s="10"/>
      <c r="AH64" s="10"/>
      <c r="AI64" s="10"/>
      <c r="AJ64" s="10"/>
      <c r="AK64" s="10"/>
      <c r="AL64" s="10"/>
      <c r="AM64" s="10"/>
      <c r="AN64" s="10"/>
      <c r="AO64" s="10"/>
    </row>
    <row r="65" spans="2:41" ht="29.25" customHeight="1" x14ac:dyDescent="0.45">
      <c r="B65" s="181"/>
      <c r="C65" s="43" t="s">
        <v>176</v>
      </c>
      <c r="D65" s="43"/>
      <c r="E65" s="43"/>
      <c r="F65" s="43"/>
      <c r="G65" s="43"/>
      <c r="H65" s="44"/>
      <c r="I65" s="185"/>
      <c r="J65" s="186"/>
      <c r="K65" s="41"/>
      <c r="L65" s="42"/>
      <c r="M65" s="35"/>
      <c r="N65" s="36"/>
      <c r="O65" s="37"/>
      <c r="P65" s="38"/>
      <c r="Q65" s="39"/>
      <c r="R65" s="40"/>
      <c r="S65" s="41"/>
      <c r="T65" s="42"/>
      <c r="U65" s="183"/>
      <c r="V65" s="184"/>
      <c r="W65" s="9"/>
      <c r="Y65" s="11"/>
      <c r="Z65" s="11"/>
      <c r="AA65" s="10"/>
      <c r="AB65" s="10"/>
      <c r="AC65" s="10"/>
      <c r="AD65" s="10"/>
      <c r="AE65" s="10"/>
      <c r="AF65" s="10"/>
      <c r="AG65" s="10"/>
      <c r="AH65" s="10"/>
      <c r="AI65" s="10"/>
      <c r="AJ65" s="10"/>
      <c r="AK65" s="10"/>
      <c r="AL65" s="10"/>
      <c r="AM65" s="10"/>
      <c r="AN65" s="10"/>
      <c r="AO65" s="10"/>
    </row>
    <row r="66" spans="2:41" ht="30" customHeight="1" x14ac:dyDescent="0.45">
      <c r="B66" s="182" t="s">
        <v>14</v>
      </c>
      <c r="C66" s="43"/>
      <c r="D66" s="43"/>
      <c r="E66" s="43"/>
      <c r="F66" s="43"/>
      <c r="G66" s="43"/>
      <c r="H66" s="44"/>
      <c r="I66" s="41" t="str">
        <f t="shared" si="9"/>
        <v/>
      </c>
      <c r="J66" s="42"/>
      <c r="K66" s="41" t="str">
        <f t="shared" ref="K66:K67" si="11">IF(AND(OR($U$14="ⅲ",$U$14="ⅱ",$U$15="ⅲ",$U$15="ⅱ"),OR($AD$61=1,$AJ$61=1)),IF($I$14=$Y$60,$AD66,$AJ66),IF(AND(OR($U$14="ⅲ",$U$15="ⅲ"),SUM($AE$61:$AG$61,$AK$61:$AM$61)&gt;=1),IF($I$14=$Y$60,$AE66,$AK66),""))</f>
        <v/>
      </c>
      <c r="L66" s="42"/>
      <c r="M66" s="35"/>
      <c r="N66" s="36"/>
      <c r="O66" s="37"/>
      <c r="P66" s="38"/>
      <c r="Q66" s="39"/>
      <c r="R66" s="40"/>
      <c r="S66" s="41">
        <f>SUM(K66:R66)</f>
        <v>0</v>
      </c>
      <c r="T66" s="42"/>
      <c r="U66" s="183" t="str">
        <f>IF(AND($I$14="主任教諭",$S66&gt;=$AA66),Y73,IF(AND($I$14="教諭",$S66&gt;=$AB66),Y73,Z73))</f>
        <v>未受講</v>
      </c>
      <c r="V66" s="184"/>
      <c r="W66" s="9"/>
      <c r="Y66" s="11" t="s">
        <v>89</v>
      </c>
      <c r="Z66" s="11" t="s">
        <v>90</v>
      </c>
      <c r="AA66" s="10">
        <v>3</v>
      </c>
      <c r="AB66" s="10">
        <v>6</v>
      </c>
      <c r="AC66" s="10">
        <f t="shared" si="10"/>
        <v>6</v>
      </c>
      <c r="AD66" s="10">
        <v>6</v>
      </c>
      <c r="AE66" s="10">
        <v>6</v>
      </c>
      <c r="AF66" s="10">
        <v>6</v>
      </c>
      <c r="AG66" s="10">
        <v>6</v>
      </c>
      <c r="AH66" s="10"/>
      <c r="AI66" s="10"/>
      <c r="AJ66" s="10">
        <v>42</v>
      </c>
      <c r="AK66" s="10">
        <v>42</v>
      </c>
      <c r="AL66" s="10">
        <v>42</v>
      </c>
      <c r="AM66" s="10">
        <v>42</v>
      </c>
      <c r="AN66" s="10"/>
      <c r="AO66" s="10"/>
    </row>
    <row r="67" spans="2:41" ht="30" customHeight="1" x14ac:dyDescent="0.45">
      <c r="B67" s="182" t="s">
        <v>91</v>
      </c>
      <c r="C67" s="43"/>
      <c r="D67" s="43"/>
      <c r="E67" s="43"/>
      <c r="F67" s="43"/>
      <c r="G67" s="43"/>
      <c r="H67" s="44"/>
      <c r="I67" s="41" t="str">
        <f t="shared" si="9"/>
        <v/>
      </c>
      <c r="J67" s="42"/>
      <c r="K67" s="41" t="str">
        <f t="shared" si="11"/>
        <v/>
      </c>
      <c r="L67" s="42"/>
      <c r="M67" s="35"/>
      <c r="N67" s="36"/>
      <c r="O67" s="37"/>
      <c r="P67" s="38"/>
      <c r="Q67" s="39"/>
      <c r="R67" s="40"/>
      <c r="S67" s="41">
        <f t="shared" ref="S67:S71" si="12">SUM(K67:R67)</f>
        <v>0</v>
      </c>
      <c r="T67" s="42"/>
      <c r="U67" s="183" t="str">
        <f>IF(AND($I$14="主任教諭",$S67&gt;=$AA67),Y73,IF(AND($I$14="教諭",$S67&gt;=$AB67),Y73,Z73))</f>
        <v>未受講</v>
      </c>
      <c r="V67" s="184"/>
      <c r="W67" s="9"/>
      <c r="Y67" s="11" t="s">
        <v>89</v>
      </c>
      <c r="Z67" s="11" t="s">
        <v>90</v>
      </c>
      <c r="AA67" s="10">
        <v>3</v>
      </c>
      <c r="AB67" s="10">
        <v>6</v>
      </c>
      <c r="AC67" s="10">
        <f t="shared" si="10"/>
        <v>6</v>
      </c>
      <c r="AD67" s="10">
        <v>6</v>
      </c>
      <c r="AE67" s="10">
        <v>6</v>
      </c>
      <c r="AF67" s="10">
        <v>6</v>
      </c>
      <c r="AG67" s="10">
        <v>6</v>
      </c>
      <c r="AH67" s="10"/>
      <c r="AI67" s="10"/>
      <c r="AJ67" s="10">
        <v>42</v>
      </c>
      <c r="AK67" s="10">
        <v>42</v>
      </c>
      <c r="AL67" s="10">
        <v>42</v>
      </c>
      <c r="AM67" s="10">
        <v>42</v>
      </c>
      <c r="AN67" s="10"/>
      <c r="AO67" s="10"/>
    </row>
    <row r="68" spans="2:41" ht="30" customHeight="1" x14ac:dyDescent="0.45">
      <c r="B68" s="182" t="s">
        <v>92</v>
      </c>
      <c r="C68" s="43"/>
      <c r="D68" s="43"/>
      <c r="E68" s="43"/>
      <c r="F68" s="43"/>
      <c r="G68" s="43"/>
      <c r="H68" s="44"/>
      <c r="I68" s="41" t="str">
        <f t="shared" si="9"/>
        <v/>
      </c>
      <c r="J68" s="42"/>
      <c r="K68" s="41" t="str">
        <f>IF(AND(OR($U$14="ⅲ",$U$14="ⅱ",$U$15="ⅲ",$U$15="ⅱ"),OR($AD$61=1,$AJ$61=1)),IF($I$14=$Y$60,$AD68,$AJ68),IF(AND(OR($U$14="ⅲ",$U$15="ⅲ"),SUM($AE$61:$AG$61,$AK$61:$AM$61)&gt;=1),IF($I$14=$Y$60,$AE68,$AK68),IF(AND(OR($U$14="ⅲ",$U$14="ⅱ",$U$15="ⅲ",$U$15="ⅱ"),OR($AI$61=1,$AO$61=1)),IF($I$14=$Y$60,$AI68,$AO68),"")))</f>
        <v/>
      </c>
      <c r="L68" s="42"/>
      <c r="M68" s="35"/>
      <c r="N68" s="36"/>
      <c r="O68" s="37"/>
      <c r="P68" s="38"/>
      <c r="Q68" s="39"/>
      <c r="R68" s="40"/>
      <c r="S68" s="41">
        <f t="shared" si="12"/>
        <v>0</v>
      </c>
      <c r="T68" s="42"/>
      <c r="U68" s="183" t="str">
        <f>IF(AND($I$14="主任教諭",$S68&gt;=$AA68),Y73,IF(AND($I$14="教諭",$S68&gt;=$AB68),Y73,Z73))</f>
        <v>未受講</v>
      </c>
      <c r="V68" s="184"/>
      <c r="W68" s="9"/>
      <c r="Y68" s="11" t="s">
        <v>89</v>
      </c>
      <c r="Z68" s="11" t="s">
        <v>90</v>
      </c>
      <c r="AA68" s="10">
        <v>3</v>
      </c>
      <c r="AB68" s="10">
        <v>6</v>
      </c>
      <c r="AC68" s="10">
        <f t="shared" si="10"/>
        <v>6</v>
      </c>
      <c r="AD68" s="10">
        <v>6</v>
      </c>
      <c r="AE68" s="10">
        <v>6</v>
      </c>
      <c r="AF68" s="10">
        <v>6</v>
      </c>
      <c r="AG68" s="10">
        <v>6</v>
      </c>
      <c r="AH68" s="10"/>
      <c r="AI68" s="10">
        <v>6</v>
      </c>
      <c r="AJ68" s="10">
        <v>42</v>
      </c>
      <c r="AK68" s="10">
        <v>42</v>
      </c>
      <c r="AL68" s="10">
        <v>42</v>
      </c>
      <c r="AM68" s="10">
        <v>42</v>
      </c>
      <c r="AN68" s="10"/>
      <c r="AO68" s="10">
        <v>12</v>
      </c>
    </row>
    <row r="69" spans="2:41" ht="30" customHeight="1" x14ac:dyDescent="0.45">
      <c r="B69" s="182" t="s">
        <v>93</v>
      </c>
      <c r="C69" s="43"/>
      <c r="D69" s="43"/>
      <c r="E69" s="43"/>
      <c r="F69" s="43"/>
      <c r="G69" s="43"/>
      <c r="H69" s="44"/>
      <c r="I69" s="41" t="str">
        <f t="shared" si="9"/>
        <v/>
      </c>
      <c r="J69" s="42"/>
      <c r="K69" s="191"/>
      <c r="L69" s="192"/>
      <c r="M69" s="35"/>
      <c r="N69" s="36"/>
      <c r="O69" s="37"/>
      <c r="P69" s="38"/>
      <c r="Q69" s="39"/>
      <c r="R69" s="40"/>
      <c r="S69" s="41">
        <f t="shared" si="12"/>
        <v>0</v>
      </c>
      <c r="T69" s="42"/>
      <c r="U69" s="183" t="str">
        <f>IF(AND($I$14="主任教諭",$S69&gt;=$AA69),Y73,IF(AND($I$14="教諭",$S69&gt;=$AB69),Y73,Z73))</f>
        <v>未受講</v>
      </c>
      <c r="V69" s="184"/>
      <c r="W69" s="9"/>
      <c r="Y69" s="11" t="s">
        <v>89</v>
      </c>
      <c r="Z69" s="11" t="s">
        <v>89</v>
      </c>
      <c r="AA69" s="10">
        <v>3</v>
      </c>
      <c r="AB69" s="10">
        <v>3</v>
      </c>
      <c r="AC69" s="10">
        <f t="shared" si="10"/>
        <v>3</v>
      </c>
      <c r="AD69" s="10"/>
      <c r="AE69" s="10"/>
      <c r="AF69" s="10"/>
      <c r="AG69" s="10"/>
      <c r="AH69" s="10"/>
      <c r="AI69" s="10"/>
      <c r="AJ69" s="10"/>
      <c r="AK69" s="10"/>
      <c r="AL69" s="10"/>
      <c r="AM69" s="10"/>
      <c r="AN69" s="10"/>
      <c r="AO69" s="10"/>
    </row>
    <row r="70" spans="2:41" ht="30" customHeight="1" x14ac:dyDescent="0.45">
      <c r="B70" s="182" t="s">
        <v>94</v>
      </c>
      <c r="C70" s="43"/>
      <c r="D70" s="43"/>
      <c r="E70" s="43"/>
      <c r="F70" s="43"/>
      <c r="G70" s="43"/>
      <c r="H70" s="44"/>
      <c r="I70" s="41" t="str">
        <f t="shared" si="9"/>
        <v/>
      </c>
      <c r="J70" s="42"/>
      <c r="K70" s="191"/>
      <c r="L70" s="192"/>
      <c r="M70" s="35"/>
      <c r="N70" s="36"/>
      <c r="O70" s="37"/>
      <c r="P70" s="38"/>
      <c r="Q70" s="39"/>
      <c r="R70" s="40"/>
      <c r="S70" s="41">
        <f t="shared" si="12"/>
        <v>0</v>
      </c>
      <c r="T70" s="42"/>
      <c r="U70" s="183" t="str">
        <f>IF(AND($I$14="主任教諭",$S70&gt;=$AA70),Y73,IF(AND($I$14="教諭",$S70&gt;=$AB70),Y73,Z73))</f>
        <v>未受講</v>
      </c>
      <c r="V70" s="184"/>
      <c r="W70" s="9"/>
      <c r="Y70" s="11" t="s">
        <v>89</v>
      </c>
      <c r="Z70" s="11" t="s">
        <v>89</v>
      </c>
      <c r="AA70" s="10">
        <v>3</v>
      </c>
      <c r="AB70" s="10">
        <v>3</v>
      </c>
      <c r="AC70" s="10">
        <f t="shared" si="10"/>
        <v>3</v>
      </c>
      <c r="AD70" s="10"/>
      <c r="AE70" s="10"/>
      <c r="AF70" s="10"/>
      <c r="AG70" s="10"/>
      <c r="AH70" s="10"/>
      <c r="AI70" s="10"/>
      <c r="AJ70" s="10"/>
      <c r="AK70" s="10"/>
      <c r="AL70" s="10"/>
      <c r="AM70" s="10"/>
      <c r="AN70" s="10"/>
      <c r="AO70" s="10"/>
    </row>
    <row r="71" spans="2:41" ht="30" customHeight="1" thickBot="1" x14ac:dyDescent="0.5">
      <c r="B71" s="197" t="s">
        <v>95</v>
      </c>
      <c r="C71" s="198"/>
      <c r="D71" s="198"/>
      <c r="E71" s="198"/>
      <c r="F71" s="198"/>
      <c r="G71" s="198"/>
      <c r="H71" s="199"/>
      <c r="I71" s="200" t="str">
        <f t="shared" si="9"/>
        <v/>
      </c>
      <c r="J71" s="201"/>
      <c r="K71" s="200" t="str">
        <f>IF(AND(OR($U$14="ⅲ",$U$14="ⅱ",$U$15="ⅲ",$U$15="ⅱ"),OR($AI$61=1,$AO$61=1)),AI71,"")</f>
        <v/>
      </c>
      <c r="L71" s="201"/>
      <c r="M71" s="202"/>
      <c r="N71" s="203"/>
      <c r="O71" s="204"/>
      <c r="P71" s="205"/>
      <c r="Q71" s="206"/>
      <c r="R71" s="207"/>
      <c r="S71" s="208">
        <f t="shared" si="12"/>
        <v>0</v>
      </c>
      <c r="T71" s="209"/>
      <c r="U71" s="210" t="str">
        <f>IF(AND($I$14="主任教諭",$S71&gt;=$AA71),Y73,IF(AND($I$14="教諭",$S71&gt;=$AB71),Y73,Z73))</f>
        <v>未受講</v>
      </c>
      <c r="V71" s="211"/>
      <c r="W71" s="9"/>
      <c r="Y71" s="11">
        <v>6</v>
      </c>
      <c r="Z71" s="11">
        <v>6</v>
      </c>
      <c r="AA71" s="10">
        <v>6</v>
      </c>
      <c r="AB71" s="10">
        <v>6</v>
      </c>
      <c r="AC71" s="10">
        <f t="shared" si="10"/>
        <v>6</v>
      </c>
      <c r="AD71" s="10"/>
      <c r="AE71" s="10"/>
      <c r="AF71" s="10"/>
      <c r="AG71" s="10"/>
      <c r="AH71" s="10"/>
      <c r="AI71" s="10">
        <v>6</v>
      </c>
      <c r="AJ71" s="10"/>
      <c r="AK71" s="10"/>
      <c r="AL71" s="10"/>
      <c r="AM71" s="10"/>
      <c r="AN71" s="10"/>
      <c r="AO71" s="10">
        <v>6</v>
      </c>
    </row>
    <row r="72" spans="2:41" ht="24.9" customHeight="1" thickTop="1" x14ac:dyDescent="0.45">
      <c r="B72" s="32"/>
      <c r="C72" s="9"/>
      <c r="D72" s="9"/>
      <c r="E72" s="9"/>
      <c r="F72" s="9"/>
      <c r="G72" s="9"/>
      <c r="H72" s="9"/>
      <c r="I72" s="9"/>
      <c r="J72" s="9"/>
      <c r="K72" s="9"/>
      <c r="L72" s="9"/>
      <c r="M72" s="216" t="str">
        <f>IF(S72&lt;AC72,"※　総時数が不足しています（実施の手引の27ページを御確認ください）","")</f>
        <v>※　総時数が不足しています（実施の手引の27ページを御確認ください）</v>
      </c>
      <c r="N72" s="216"/>
      <c r="O72" s="216"/>
      <c r="P72" s="216"/>
      <c r="Q72" s="216"/>
      <c r="R72" s="216"/>
      <c r="S72" s="212">
        <f>SUM(S61:T71)</f>
        <v>0</v>
      </c>
      <c r="T72" s="213"/>
      <c r="U72" s="193" t="str">
        <f>IF(AND($I$14=Y60,SUM($S$61:$T$71)&gt;=Y72,$U$61=$Y$73,$U$62=$Y$73,$U$66=$Y$73,$U$67=$Y$73,$U$68=$Y$73,$U$69=$Y$73,$U$70=$Y$73,$U$71=$Y$73),Y74,IF(AND($I$14=Z60,SUM($S$61:$T$71)&gt;=Z72,$U$61=$Y$73,$U$62=$Y$73,$U$66=$Y$73,$U$67=$Y$73,$U$68=$Y$73,$U$69=$Y$73,$U$70=$Y$73,$U$71=$Y$73),Y74,Z74))</f>
        <v>未修了</v>
      </c>
      <c r="V72" s="194"/>
      <c r="W72" s="9"/>
      <c r="Y72" s="10">
        <v>54</v>
      </c>
      <c r="Z72" s="10">
        <v>90</v>
      </c>
      <c r="AA72" s="10"/>
      <c r="AB72" s="10"/>
      <c r="AC72" s="10">
        <f>IF($I$14=$Y$60,Y72,Z72)</f>
        <v>90</v>
      </c>
      <c r="AD72" s="10"/>
      <c r="AE72" s="10"/>
      <c r="AF72" s="10"/>
      <c r="AG72" s="10"/>
      <c r="AH72" s="10"/>
      <c r="AI72" s="10"/>
      <c r="AJ72" s="10"/>
      <c r="AK72" s="10"/>
      <c r="AL72" s="10"/>
      <c r="AM72" s="10"/>
      <c r="AN72" s="10"/>
      <c r="AO72" s="10"/>
    </row>
    <row r="73" spans="2:41" ht="24.9" customHeight="1" thickBot="1" x14ac:dyDescent="0.5">
      <c r="B73" s="32"/>
      <c r="C73" s="9"/>
      <c r="D73" s="9"/>
      <c r="E73" s="9"/>
      <c r="F73" s="9"/>
      <c r="G73" s="9"/>
      <c r="H73" s="9"/>
      <c r="I73" s="9"/>
      <c r="J73" s="9"/>
      <c r="K73" s="9"/>
      <c r="L73" s="9"/>
      <c r="M73" s="217"/>
      <c r="N73" s="217"/>
      <c r="O73" s="217"/>
      <c r="P73" s="217"/>
      <c r="Q73" s="217"/>
      <c r="R73" s="217"/>
      <c r="S73" s="214"/>
      <c r="T73" s="215"/>
      <c r="U73" s="195"/>
      <c r="V73" s="196"/>
      <c r="W73" s="9"/>
      <c r="Y73" s="11" t="s">
        <v>179</v>
      </c>
      <c r="Z73" s="11" t="s">
        <v>178</v>
      </c>
      <c r="AA73" s="10"/>
      <c r="AB73" s="10"/>
      <c r="AC73" s="10"/>
      <c r="AD73" s="10"/>
      <c r="AE73" s="10"/>
      <c r="AF73" s="10"/>
      <c r="AG73" s="10"/>
      <c r="AH73" s="10"/>
      <c r="AI73" s="10"/>
      <c r="AJ73" s="10"/>
      <c r="AK73" s="10"/>
      <c r="AL73" s="10"/>
      <c r="AM73" s="10"/>
      <c r="AN73" s="10"/>
      <c r="AO73" s="10"/>
    </row>
    <row r="74" spans="2:41" ht="18.75" customHeight="1" thickTop="1" x14ac:dyDescent="0.45">
      <c r="B74" s="9" t="s">
        <v>106</v>
      </c>
      <c r="C74" s="9"/>
      <c r="D74" s="9"/>
      <c r="E74" s="9"/>
      <c r="F74" s="9"/>
      <c r="G74" s="9"/>
      <c r="H74" s="9"/>
      <c r="I74" s="9"/>
      <c r="J74" s="9"/>
      <c r="K74" s="9"/>
      <c r="L74" s="9"/>
      <c r="M74" s="9"/>
      <c r="N74" s="9"/>
      <c r="O74" s="9"/>
      <c r="P74" s="9"/>
      <c r="Q74" s="9"/>
      <c r="R74" s="9"/>
      <c r="S74" s="9"/>
      <c r="T74" s="9"/>
      <c r="U74" s="9"/>
      <c r="V74" s="9"/>
      <c r="W74" s="9"/>
      <c r="Y74" s="11" t="s">
        <v>181</v>
      </c>
      <c r="Z74" s="11" t="s">
        <v>180</v>
      </c>
    </row>
    <row r="75" spans="2:41" ht="39" customHeight="1" x14ac:dyDescent="0.45">
      <c r="B75" s="9"/>
      <c r="C75" s="9"/>
      <c r="D75" s="9"/>
      <c r="E75" s="9"/>
      <c r="F75" s="9"/>
      <c r="G75" s="9"/>
      <c r="H75" s="9"/>
      <c r="I75" s="218" t="s">
        <v>96</v>
      </c>
      <c r="J75" s="219"/>
      <c r="K75" s="219"/>
      <c r="L75" s="219"/>
      <c r="M75" s="220"/>
      <c r="N75" s="61" t="s">
        <v>97</v>
      </c>
      <c r="O75" s="62"/>
      <c r="P75" s="62"/>
      <c r="Q75" s="62"/>
      <c r="R75" s="63"/>
      <c r="S75" s="9"/>
      <c r="T75" s="9"/>
      <c r="U75" s="9"/>
      <c r="V75" s="9"/>
      <c r="W75" s="9"/>
    </row>
    <row r="76" spans="2:41" ht="24.9" customHeight="1" x14ac:dyDescent="0.45">
      <c r="B76" s="168" t="s">
        <v>169</v>
      </c>
      <c r="C76" s="169"/>
      <c r="D76" s="169"/>
      <c r="E76" s="169"/>
      <c r="F76" s="169"/>
      <c r="G76" s="169"/>
      <c r="H76" s="170"/>
      <c r="I76" s="221"/>
      <c r="J76" s="222"/>
      <c r="K76" s="222"/>
      <c r="L76" s="222"/>
      <c r="M76" s="223"/>
      <c r="N76" s="224"/>
      <c r="O76" s="225"/>
      <c r="P76" s="225"/>
      <c r="Q76" s="225"/>
      <c r="R76" s="226"/>
      <c r="S76" s="9"/>
      <c r="T76" s="9"/>
      <c r="U76" s="9"/>
      <c r="V76" s="9"/>
      <c r="W76" s="9"/>
    </row>
    <row r="77" spans="2:41" ht="24.9" customHeight="1" x14ac:dyDescent="0.45">
      <c r="B77" s="182" t="s">
        <v>170</v>
      </c>
      <c r="C77" s="43"/>
      <c r="D77" s="43"/>
      <c r="E77" s="43"/>
      <c r="F77" s="43"/>
      <c r="G77" s="43"/>
      <c r="H77" s="44"/>
      <c r="I77" s="227"/>
      <c r="J77" s="228"/>
      <c r="K77" s="228"/>
      <c r="L77" s="228"/>
      <c r="M77" s="229"/>
      <c r="N77" s="230"/>
      <c r="O77" s="231"/>
      <c r="P77" s="231"/>
      <c r="Q77" s="231"/>
      <c r="R77" s="232"/>
      <c r="S77" s="9"/>
      <c r="T77" s="9"/>
      <c r="U77" s="9"/>
      <c r="V77" s="9"/>
      <c r="W77" s="9"/>
    </row>
    <row r="78" spans="2:41" ht="24.9" customHeight="1" x14ac:dyDescent="0.45">
      <c r="B78" s="182" t="s">
        <v>171</v>
      </c>
      <c r="C78" s="43"/>
      <c r="D78" s="43"/>
      <c r="E78" s="43"/>
      <c r="F78" s="43"/>
      <c r="G78" s="43"/>
      <c r="H78" s="44"/>
      <c r="I78" s="227"/>
      <c r="J78" s="228"/>
      <c r="K78" s="228"/>
      <c r="L78" s="228"/>
      <c r="M78" s="229"/>
      <c r="N78" s="230"/>
      <c r="O78" s="231"/>
      <c r="P78" s="231"/>
      <c r="Q78" s="231"/>
      <c r="R78" s="232"/>
      <c r="S78" s="9"/>
      <c r="T78" s="9"/>
      <c r="U78" s="9"/>
      <c r="V78" s="9"/>
      <c r="W78" s="9"/>
    </row>
    <row r="79" spans="2:41" ht="24.9" customHeight="1" x14ac:dyDescent="0.45">
      <c r="B79" s="182" t="s">
        <v>172</v>
      </c>
      <c r="C79" s="43"/>
      <c r="D79" s="43"/>
      <c r="E79" s="43"/>
      <c r="F79" s="43"/>
      <c r="G79" s="43"/>
      <c r="H79" s="44"/>
      <c r="I79" s="227"/>
      <c r="J79" s="228"/>
      <c r="K79" s="228"/>
      <c r="L79" s="228"/>
      <c r="M79" s="229"/>
      <c r="N79" s="230"/>
      <c r="O79" s="231"/>
      <c r="P79" s="231"/>
      <c r="Q79" s="231"/>
      <c r="R79" s="232"/>
      <c r="S79" s="9"/>
      <c r="T79" s="9"/>
      <c r="U79" s="9"/>
      <c r="V79" s="9"/>
      <c r="W79" s="9"/>
    </row>
    <row r="80" spans="2:41" ht="24.9" customHeight="1" x14ac:dyDescent="0.45">
      <c r="B80" s="182" t="s">
        <v>93</v>
      </c>
      <c r="C80" s="43"/>
      <c r="D80" s="43"/>
      <c r="E80" s="43"/>
      <c r="F80" s="43"/>
      <c r="G80" s="43"/>
      <c r="H80" s="44"/>
      <c r="I80" s="227"/>
      <c r="J80" s="228"/>
      <c r="K80" s="228"/>
      <c r="L80" s="228"/>
      <c r="M80" s="229"/>
      <c r="N80" s="230"/>
      <c r="O80" s="231"/>
      <c r="P80" s="231"/>
      <c r="Q80" s="231"/>
      <c r="R80" s="232"/>
      <c r="S80" s="9"/>
      <c r="T80" s="9"/>
      <c r="U80" s="9"/>
      <c r="V80" s="9"/>
      <c r="W80" s="9"/>
    </row>
    <row r="81" spans="2:25" ht="24.9" customHeight="1" x14ac:dyDescent="0.45">
      <c r="B81" s="182" t="s">
        <v>173</v>
      </c>
      <c r="C81" s="43"/>
      <c r="D81" s="43"/>
      <c r="E81" s="43"/>
      <c r="F81" s="43"/>
      <c r="G81" s="43"/>
      <c r="H81" s="44"/>
      <c r="I81" s="227"/>
      <c r="J81" s="228"/>
      <c r="K81" s="228"/>
      <c r="L81" s="228"/>
      <c r="M81" s="229"/>
      <c r="N81" s="230"/>
      <c r="O81" s="231"/>
      <c r="P81" s="231"/>
      <c r="Q81" s="231"/>
      <c r="R81" s="232"/>
      <c r="S81" s="9"/>
      <c r="T81" s="9"/>
      <c r="U81" s="9"/>
      <c r="V81" s="9"/>
      <c r="W81" s="9"/>
    </row>
    <row r="82" spans="2:25" ht="24.9" customHeight="1" x14ac:dyDescent="0.45">
      <c r="B82" s="197" t="s">
        <v>174</v>
      </c>
      <c r="C82" s="198"/>
      <c r="D82" s="198"/>
      <c r="E82" s="198"/>
      <c r="F82" s="198"/>
      <c r="G82" s="198"/>
      <c r="H82" s="199"/>
      <c r="I82" s="246"/>
      <c r="J82" s="247"/>
      <c r="K82" s="247"/>
      <c r="L82" s="247"/>
      <c r="M82" s="248"/>
      <c r="N82" s="249"/>
      <c r="O82" s="250"/>
      <c r="P82" s="250"/>
      <c r="Q82" s="250"/>
      <c r="R82" s="251"/>
      <c r="S82" s="9"/>
      <c r="T82" s="9"/>
      <c r="U82" s="9"/>
      <c r="V82" s="9"/>
      <c r="W82" s="9"/>
    </row>
    <row r="83" spans="2:25" ht="18.75" customHeight="1" x14ac:dyDescent="0.45">
      <c r="B83" s="9"/>
      <c r="C83" s="9"/>
      <c r="D83" s="9"/>
      <c r="E83" s="9"/>
      <c r="F83" s="9"/>
      <c r="G83" s="9"/>
      <c r="H83" s="9"/>
      <c r="I83" s="9"/>
      <c r="J83" s="9"/>
      <c r="K83" s="9"/>
      <c r="L83" s="9"/>
      <c r="M83" s="9"/>
      <c r="N83" s="9"/>
      <c r="O83" s="9"/>
      <c r="P83" s="9"/>
      <c r="Q83" s="9"/>
      <c r="R83" s="9"/>
      <c r="S83" s="9"/>
      <c r="T83" s="9"/>
      <c r="U83" s="9"/>
      <c r="V83" s="9"/>
      <c r="W83" s="9"/>
    </row>
    <row r="84" spans="2:25" ht="18.75" customHeight="1" x14ac:dyDescent="0.45">
      <c r="B84" s="9" t="s">
        <v>107</v>
      </c>
      <c r="C84" s="9"/>
      <c r="D84" s="9"/>
      <c r="E84" s="9"/>
      <c r="F84" s="9"/>
      <c r="G84" s="9"/>
      <c r="H84" s="9"/>
      <c r="I84" s="9"/>
      <c r="J84" s="9"/>
      <c r="K84" s="9"/>
      <c r="L84" s="9"/>
      <c r="M84" s="9"/>
      <c r="N84" s="9"/>
      <c r="O84" s="9"/>
      <c r="P84" s="9"/>
      <c r="Q84" s="9"/>
      <c r="R84" s="9"/>
      <c r="S84" s="9"/>
      <c r="T84" s="9"/>
      <c r="U84" s="9"/>
      <c r="V84" s="9"/>
      <c r="W84" s="9"/>
    </row>
    <row r="85" spans="2:25" ht="18.75" customHeight="1" x14ac:dyDescent="0.45">
      <c r="B85" s="236" t="s">
        <v>98</v>
      </c>
      <c r="C85" s="237"/>
      <c r="D85" s="237"/>
      <c r="E85" s="237"/>
      <c r="F85" s="237"/>
      <c r="G85" s="237"/>
      <c r="H85" s="237"/>
      <c r="I85" s="237"/>
      <c r="J85" s="237"/>
      <c r="K85" s="237"/>
      <c r="L85" s="237"/>
      <c r="M85" s="237"/>
      <c r="N85" s="237"/>
      <c r="O85" s="237"/>
      <c r="P85" s="237"/>
      <c r="Q85" s="237"/>
      <c r="R85" s="237"/>
      <c r="S85" s="237"/>
      <c r="T85" s="238"/>
      <c r="U85" s="252" t="s">
        <v>168</v>
      </c>
      <c r="V85" s="85"/>
      <c r="W85" s="253"/>
    </row>
    <row r="86" spans="2:25" ht="60" customHeight="1" x14ac:dyDescent="0.45">
      <c r="B86" s="233"/>
      <c r="C86" s="234"/>
      <c r="D86" s="234"/>
      <c r="E86" s="234"/>
      <c r="F86" s="234"/>
      <c r="G86" s="234"/>
      <c r="H86" s="234"/>
      <c r="I86" s="234"/>
      <c r="J86" s="234"/>
      <c r="K86" s="234"/>
      <c r="L86" s="234"/>
      <c r="M86" s="234"/>
      <c r="N86" s="234"/>
      <c r="O86" s="234"/>
      <c r="P86" s="234"/>
      <c r="Q86" s="234"/>
      <c r="R86" s="234"/>
      <c r="S86" s="234"/>
      <c r="T86" s="235"/>
      <c r="U86" s="254"/>
      <c r="V86" s="255"/>
      <c r="W86" s="256"/>
    </row>
    <row r="87" spans="2:25" ht="18.75" customHeight="1" x14ac:dyDescent="0.45">
      <c r="B87" s="236" t="s">
        <v>99</v>
      </c>
      <c r="C87" s="237"/>
      <c r="D87" s="237"/>
      <c r="E87" s="237"/>
      <c r="F87" s="237"/>
      <c r="G87" s="237"/>
      <c r="H87" s="237"/>
      <c r="I87" s="237"/>
      <c r="J87" s="237"/>
      <c r="K87" s="237"/>
      <c r="L87" s="237"/>
      <c r="M87" s="237"/>
      <c r="N87" s="237"/>
      <c r="O87" s="237"/>
      <c r="P87" s="237"/>
      <c r="Q87" s="237"/>
      <c r="R87" s="237"/>
      <c r="S87" s="237"/>
      <c r="T87" s="238"/>
      <c r="U87" s="9"/>
      <c r="V87" s="9"/>
      <c r="W87" s="9"/>
    </row>
    <row r="88" spans="2:25" ht="60" customHeight="1" x14ac:dyDescent="0.45">
      <c r="B88" s="233"/>
      <c r="C88" s="234"/>
      <c r="D88" s="234"/>
      <c r="E88" s="234"/>
      <c r="F88" s="234"/>
      <c r="G88" s="234"/>
      <c r="H88" s="234"/>
      <c r="I88" s="234"/>
      <c r="J88" s="234"/>
      <c r="K88" s="234"/>
      <c r="L88" s="234"/>
      <c r="M88" s="234"/>
      <c r="N88" s="234"/>
      <c r="O88" s="234"/>
      <c r="P88" s="234"/>
      <c r="Q88" s="234"/>
      <c r="R88" s="234"/>
      <c r="S88" s="234"/>
      <c r="T88" s="235"/>
      <c r="U88" s="9"/>
      <c r="V88" s="9"/>
      <c r="W88" s="9"/>
    </row>
    <row r="89" spans="2:25" ht="18.75" customHeight="1" x14ac:dyDescent="0.45">
      <c r="B89" s="236" t="s">
        <v>105</v>
      </c>
      <c r="C89" s="237"/>
      <c r="D89" s="237"/>
      <c r="E89" s="237"/>
      <c r="F89" s="237"/>
      <c r="G89" s="237"/>
      <c r="H89" s="237"/>
      <c r="I89" s="237"/>
      <c r="J89" s="237"/>
      <c r="K89" s="237"/>
      <c r="L89" s="237"/>
      <c r="M89" s="237"/>
      <c r="N89" s="237"/>
      <c r="O89" s="237"/>
      <c r="P89" s="237"/>
      <c r="Q89" s="237"/>
      <c r="R89" s="237"/>
      <c r="S89" s="237"/>
      <c r="T89" s="238"/>
      <c r="U89" s="236" t="s">
        <v>100</v>
      </c>
      <c r="V89" s="237"/>
      <c r="W89" s="238"/>
      <c r="Y89" t="s">
        <v>101</v>
      </c>
    </row>
    <row r="90" spans="2:25" ht="35.1" customHeight="1" x14ac:dyDescent="0.45">
      <c r="B90" s="239"/>
      <c r="C90" s="240"/>
      <c r="D90" s="240"/>
      <c r="E90" s="240"/>
      <c r="F90" s="240"/>
      <c r="G90" s="240"/>
      <c r="H90" s="240"/>
      <c r="I90" s="240"/>
      <c r="J90" s="240"/>
      <c r="K90" s="240"/>
      <c r="L90" s="240"/>
      <c r="M90" s="240"/>
      <c r="N90" s="240"/>
      <c r="O90" s="240"/>
      <c r="P90" s="240"/>
      <c r="Q90" s="240"/>
      <c r="R90" s="240"/>
      <c r="S90" s="240"/>
      <c r="T90" s="241"/>
      <c r="U90" s="242"/>
      <c r="V90" s="243"/>
      <c r="W90" s="244"/>
      <c r="Y90" t="s">
        <v>102</v>
      </c>
    </row>
    <row r="91" spans="2:25" ht="18.75" customHeight="1" x14ac:dyDescent="0.45">
      <c r="B91" s="245" t="s">
        <v>175</v>
      </c>
      <c r="C91" s="245"/>
      <c r="D91" s="245"/>
      <c r="E91" s="245"/>
      <c r="F91" s="245"/>
      <c r="G91" s="245"/>
      <c r="H91" s="245"/>
      <c r="I91" s="245"/>
      <c r="J91" s="245"/>
      <c r="K91" s="245"/>
      <c r="L91" s="245"/>
      <c r="M91" s="245"/>
      <c r="N91" s="245"/>
      <c r="O91" s="245"/>
      <c r="P91" s="245"/>
      <c r="Q91" s="245"/>
      <c r="R91" s="245"/>
      <c r="S91" s="245"/>
      <c r="T91" s="245"/>
      <c r="U91" s="9"/>
      <c r="V91" s="9"/>
      <c r="W91" s="9"/>
      <c r="Y91" t="s">
        <v>103</v>
      </c>
    </row>
    <row r="92" spans="2:25" x14ac:dyDescent="0.45">
      <c r="Y92" t="s">
        <v>104</v>
      </c>
    </row>
  </sheetData>
  <sheetProtection algorithmName="SHA-512" hashValue="J5rq+2rjrJLzQ469C/UgEGwCKTCTLbP81ir84kV11OEEf2gxta998qQofenuwNa6xccdUX0ODWjS68YJ9Qlyig==" saltValue="/7WTCsDQEPizyLXDwTsZzg==" spinCount="100000" sheet="1" objects="1" scenarios="1"/>
  <mergeCells count="327">
    <mergeCell ref="B88:T88"/>
    <mergeCell ref="B89:T89"/>
    <mergeCell ref="U89:W89"/>
    <mergeCell ref="B90:T90"/>
    <mergeCell ref="U90:W90"/>
    <mergeCell ref="B91:T91"/>
    <mergeCell ref="B82:H82"/>
    <mergeCell ref="I82:M82"/>
    <mergeCell ref="N82:R82"/>
    <mergeCell ref="B85:T85"/>
    <mergeCell ref="B86:T86"/>
    <mergeCell ref="B87:T87"/>
    <mergeCell ref="U85:W85"/>
    <mergeCell ref="U86:W86"/>
    <mergeCell ref="B79:H79"/>
    <mergeCell ref="I79:M79"/>
    <mergeCell ref="N79:R79"/>
    <mergeCell ref="B80:H80"/>
    <mergeCell ref="I80:M80"/>
    <mergeCell ref="N80:R80"/>
    <mergeCell ref="B81:H81"/>
    <mergeCell ref="I81:M81"/>
    <mergeCell ref="N81:R81"/>
    <mergeCell ref="I75:M75"/>
    <mergeCell ref="N75:R75"/>
    <mergeCell ref="B76:H76"/>
    <mergeCell ref="I76:M76"/>
    <mergeCell ref="N76:R76"/>
    <mergeCell ref="B77:H77"/>
    <mergeCell ref="I77:M77"/>
    <mergeCell ref="N77:R77"/>
    <mergeCell ref="B78:H78"/>
    <mergeCell ref="I78:M78"/>
    <mergeCell ref="N78:R78"/>
    <mergeCell ref="B69:H69"/>
    <mergeCell ref="I69:J69"/>
    <mergeCell ref="K69:L69"/>
    <mergeCell ref="M69:O69"/>
    <mergeCell ref="P69:R69"/>
    <mergeCell ref="S69:T69"/>
    <mergeCell ref="U69:V69"/>
    <mergeCell ref="U72:V73"/>
    <mergeCell ref="B70:H70"/>
    <mergeCell ref="I70:J70"/>
    <mergeCell ref="K70:L70"/>
    <mergeCell ref="M70:O70"/>
    <mergeCell ref="P70:R70"/>
    <mergeCell ref="S70:T70"/>
    <mergeCell ref="U70:V70"/>
    <mergeCell ref="B71:H71"/>
    <mergeCell ref="I71:J71"/>
    <mergeCell ref="K71:L71"/>
    <mergeCell ref="M71:O71"/>
    <mergeCell ref="P71:R71"/>
    <mergeCell ref="S71:T71"/>
    <mergeCell ref="U71:V71"/>
    <mergeCell ref="S72:T73"/>
    <mergeCell ref="M72:R73"/>
    <mergeCell ref="B67:H67"/>
    <mergeCell ref="I67:J67"/>
    <mergeCell ref="K67:L67"/>
    <mergeCell ref="M67:O67"/>
    <mergeCell ref="P67:R67"/>
    <mergeCell ref="S67:T67"/>
    <mergeCell ref="U67:V67"/>
    <mergeCell ref="B68:H68"/>
    <mergeCell ref="I68:J68"/>
    <mergeCell ref="K68:L68"/>
    <mergeCell ref="M68:O68"/>
    <mergeCell ref="P68:R68"/>
    <mergeCell ref="S68:T68"/>
    <mergeCell ref="U68:V68"/>
    <mergeCell ref="B61:H61"/>
    <mergeCell ref="I61:J61"/>
    <mergeCell ref="K61:L61"/>
    <mergeCell ref="M61:O61"/>
    <mergeCell ref="P61:R61"/>
    <mergeCell ref="S61:T61"/>
    <mergeCell ref="U61:V61"/>
    <mergeCell ref="B62:B65"/>
    <mergeCell ref="B66:H66"/>
    <mergeCell ref="I66:J66"/>
    <mergeCell ref="K66:L66"/>
    <mergeCell ref="M66:O66"/>
    <mergeCell ref="P66:R66"/>
    <mergeCell ref="S66:T66"/>
    <mergeCell ref="U66:V66"/>
    <mergeCell ref="U62:V65"/>
    <mergeCell ref="I62:J65"/>
    <mergeCell ref="C62:D62"/>
    <mergeCell ref="C64:D64"/>
    <mergeCell ref="C63:D63"/>
    <mergeCell ref="K62:L65"/>
    <mergeCell ref="F62:H62"/>
    <mergeCell ref="F63:H63"/>
    <mergeCell ref="F64:H64"/>
    <mergeCell ref="AD58:AI58"/>
    <mergeCell ref="AJ58:AO58"/>
    <mergeCell ref="B60:H60"/>
    <mergeCell ref="I60:J60"/>
    <mergeCell ref="K60:L60"/>
    <mergeCell ref="M60:O60"/>
    <mergeCell ref="P60:R60"/>
    <mergeCell ref="S60:T60"/>
    <mergeCell ref="U60:V60"/>
    <mergeCell ref="R13:V13"/>
    <mergeCell ref="K13:M13"/>
    <mergeCell ref="N13:P13"/>
    <mergeCell ref="K14:M14"/>
    <mergeCell ref="N14:P14"/>
    <mergeCell ref="R14:T14"/>
    <mergeCell ref="B13:C13"/>
    <mergeCell ref="B14:C14"/>
    <mergeCell ref="D13:H13"/>
    <mergeCell ref="D14:H14"/>
    <mergeCell ref="I13:J13"/>
    <mergeCell ref="I14:J14"/>
    <mergeCell ref="P7:Q7"/>
    <mergeCell ref="R7:U7"/>
    <mergeCell ref="V7:W7"/>
    <mergeCell ref="P8:Q8"/>
    <mergeCell ref="R8:U8"/>
    <mergeCell ref="B10:W10"/>
    <mergeCell ref="V1:W1"/>
    <mergeCell ref="U3:W3"/>
    <mergeCell ref="U4:W4"/>
    <mergeCell ref="P6:Q6"/>
    <mergeCell ref="R6:W6"/>
    <mergeCell ref="B5:H5"/>
    <mergeCell ref="C22:J22"/>
    <mergeCell ref="C23:J23"/>
    <mergeCell ref="C18:J18"/>
    <mergeCell ref="C19:J19"/>
    <mergeCell ref="C20:J20"/>
    <mergeCell ref="C24:K24"/>
    <mergeCell ref="B29:C37"/>
    <mergeCell ref="B38:C40"/>
    <mergeCell ref="E33:H33"/>
    <mergeCell ref="K33:L36"/>
    <mergeCell ref="K40:L40"/>
    <mergeCell ref="I32:J32"/>
    <mergeCell ref="I31:J31"/>
    <mergeCell ref="C25:K25"/>
    <mergeCell ref="B28:C28"/>
    <mergeCell ref="D28:H28"/>
    <mergeCell ref="C21:J21"/>
    <mergeCell ref="D39:H39"/>
    <mergeCell ref="D40:H40"/>
    <mergeCell ref="D37:H37"/>
    <mergeCell ref="D38:H38"/>
    <mergeCell ref="E29:H29"/>
    <mergeCell ref="E30:H30"/>
    <mergeCell ref="E32:H32"/>
    <mergeCell ref="B16:K16"/>
    <mergeCell ref="C17:J17"/>
    <mergeCell ref="E36:H36"/>
    <mergeCell ref="E35:H35"/>
    <mergeCell ref="E34:H34"/>
    <mergeCell ref="E31:H31"/>
    <mergeCell ref="R15:T15"/>
    <mergeCell ref="S32:T32"/>
    <mergeCell ref="S31:T31"/>
    <mergeCell ref="S30:T30"/>
    <mergeCell ref="P32:R32"/>
    <mergeCell ref="P31:R31"/>
    <mergeCell ref="P30:R30"/>
    <mergeCell ref="M32:O32"/>
    <mergeCell ref="M31:O31"/>
    <mergeCell ref="M30:O30"/>
    <mergeCell ref="P28:R28"/>
    <mergeCell ref="S28:T28"/>
    <mergeCell ref="M25:R25"/>
    <mergeCell ref="S25:V25"/>
    <mergeCell ref="M26:R26"/>
    <mergeCell ref="S26:V26"/>
    <mergeCell ref="D29:D32"/>
    <mergeCell ref="D33:D36"/>
    <mergeCell ref="U28:V28"/>
    <mergeCell ref="I29:J29"/>
    <mergeCell ref="K29:L29"/>
    <mergeCell ref="M29:O29"/>
    <mergeCell ref="P29:R29"/>
    <mergeCell ref="S29:T29"/>
    <mergeCell ref="S36:T36"/>
    <mergeCell ref="S35:T35"/>
    <mergeCell ref="S34:T34"/>
    <mergeCell ref="P36:R36"/>
    <mergeCell ref="P35:R35"/>
    <mergeCell ref="P34:R34"/>
    <mergeCell ref="M36:O36"/>
    <mergeCell ref="M35:O35"/>
    <mergeCell ref="P33:R33"/>
    <mergeCell ref="S33:T33"/>
    <mergeCell ref="I28:J28"/>
    <mergeCell ref="K28:L28"/>
    <mergeCell ref="M28:O28"/>
    <mergeCell ref="I33:J33"/>
    <mergeCell ref="K30:L30"/>
    <mergeCell ref="I30:J30"/>
    <mergeCell ref="K32:L32"/>
    <mergeCell ref="K31:L31"/>
    <mergeCell ref="M34:O34"/>
    <mergeCell ref="I36:J36"/>
    <mergeCell ref="I35:J35"/>
    <mergeCell ref="I34:J34"/>
    <mergeCell ref="I37:J37"/>
    <mergeCell ref="K37:L37"/>
    <mergeCell ref="M37:O37"/>
    <mergeCell ref="P37:R37"/>
    <mergeCell ref="S41:T41"/>
    <mergeCell ref="S40:T40"/>
    <mergeCell ref="K38:L38"/>
    <mergeCell ref="M38:O38"/>
    <mergeCell ref="P38:R38"/>
    <mergeCell ref="S38:T38"/>
    <mergeCell ref="I39:J39"/>
    <mergeCell ref="K39:L39"/>
    <mergeCell ref="M39:O39"/>
    <mergeCell ref="P39:R39"/>
    <mergeCell ref="S39:T39"/>
    <mergeCell ref="M40:O40"/>
    <mergeCell ref="I38:J38"/>
    <mergeCell ref="I40:J40"/>
    <mergeCell ref="S37:T37"/>
    <mergeCell ref="U41:V41"/>
    <mergeCell ref="U42:V42"/>
    <mergeCell ref="U43:V43"/>
    <mergeCell ref="U44:V44"/>
    <mergeCell ref="P44:R44"/>
    <mergeCell ref="S44:T44"/>
    <mergeCell ref="K42:L44"/>
    <mergeCell ref="I43:J43"/>
    <mergeCell ref="M43:O43"/>
    <mergeCell ref="P43:R43"/>
    <mergeCell ref="S43:T43"/>
    <mergeCell ref="I42:J42"/>
    <mergeCell ref="M42:O42"/>
    <mergeCell ref="P42:R42"/>
    <mergeCell ref="S42:T42"/>
    <mergeCell ref="I44:J44"/>
    <mergeCell ref="M44:O44"/>
    <mergeCell ref="B47:D47"/>
    <mergeCell ref="E47:J47"/>
    <mergeCell ref="K47:P47"/>
    <mergeCell ref="B48:D48"/>
    <mergeCell ref="E48:J48"/>
    <mergeCell ref="K48:P48"/>
    <mergeCell ref="I41:J41"/>
    <mergeCell ref="K41:L41"/>
    <mergeCell ref="M41:O41"/>
    <mergeCell ref="P41:R41"/>
    <mergeCell ref="B41:C44"/>
    <mergeCell ref="D41:H41"/>
    <mergeCell ref="D42:H42"/>
    <mergeCell ref="D43:H43"/>
    <mergeCell ref="D44:H44"/>
    <mergeCell ref="K51:P51"/>
    <mergeCell ref="B57:D57"/>
    <mergeCell ref="E57:J57"/>
    <mergeCell ref="K57:P57"/>
    <mergeCell ref="Q51:S51"/>
    <mergeCell ref="T51:V51"/>
    <mergeCell ref="B52:D52"/>
    <mergeCell ref="E52:J52"/>
    <mergeCell ref="K52:P52"/>
    <mergeCell ref="Q52:S52"/>
    <mergeCell ref="T52:V52"/>
    <mergeCell ref="Q57:S57"/>
    <mergeCell ref="T57:V57"/>
    <mergeCell ref="U45:V46"/>
    <mergeCell ref="M45:T45"/>
    <mergeCell ref="B55:D55"/>
    <mergeCell ref="E55:J55"/>
    <mergeCell ref="K55:P55"/>
    <mergeCell ref="Q55:S55"/>
    <mergeCell ref="T55:V55"/>
    <mergeCell ref="B56:D56"/>
    <mergeCell ref="E56:J56"/>
    <mergeCell ref="K56:P56"/>
    <mergeCell ref="Q56:S56"/>
    <mergeCell ref="T56:V56"/>
    <mergeCell ref="Q53:S53"/>
    <mergeCell ref="T53:V53"/>
    <mergeCell ref="B54:D54"/>
    <mergeCell ref="E54:J54"/>
    <mergeCell ref="K54:P54"/>
    <mergeCell ref="Q54:S54"/>
    <mergeCell ref="T54:V54"/>
    <mergeCell ref="B53:D53"/>
    <mergeCell ref="E53:J53"/>
    <mergeCell ref="K53:P53"/>
    <mergeCell ref="B51:D51"/>
    <mergeCell ref="E51:J51"/>
    <mergeCell ref="Z15:AD15"/>
    <mergeCell ref="U39:V39"/>
    <mergeCell ref="U40:V40"/>
    <mergeCell ref="U38:V38"/>
    <mergeCell ref="M17:O17"/>
    <mergeCell ref="M18:O18"/>
    <mergeCell ref="M19:O19"/>
    <mergeCell ref="M20:O20"/>
    <mergeCell ref="M22:V22"/>
    <mergeCell ref="M23:R23"/>
    <mergeCell ref="S23:V23"/>
    <mergeCell ref="M24:R24"/>
    <mergeCell ref="S24:V24"/>
    <mergeCell ref="U29:V29"/>
    <mergeCell ref="U30:V30"/>
    <mergeCell ref="U31:V31"/>
    <mergeCell ref="U32:V32"/>
    <mergeCell ref="U33:V33"/>
    <mergeCell ref="U34:V34"/>
    <mergeCell ref="U35:V35"/>
    <mergeCell ref="U36:V36"/>
    <mergeCell ref="U37:V37"/>
    <mergeCell ref="P40:R40"/>
    <mergeCell ref="M33:O33"/>
    <mergeCell ref="M63:O63"/>
    <mergeCell ref="M64:O64"/>
    <mergeCell ref="M65:O65"/>
    <mergeCell ref="P65:R65"/>
    <mergeCell ref="P64:R64"/>
    <mergeCell ref="P63:R63"/>
    <mergeCell ref="S62:T65"/>
    <mergeCell ref="C65:H65"/>
    <mergeCell ref="M62:O62"/>
    <mergeCell ref="P62:R62"/>
  </mergeCells>
  <phoneticPr fontId="2"/>
  <conditionalFormatting sqref="B24">
    <cfRule type="expression" dxfId="70" priority="40" stopIfTrue="1">
      <formula>AND($M$16="○",$M$14="ⅲ")</formula>
    </cfRule>
  </conditionalFormatting>
  <conditionalFormatting sqref="B25">
    <cfRule type="expression" dxfId="69" priority="41" stopIfTrue="1">
      <formula>AND(T$21="○",$M$14="ⅲ")</formula>
    </cfRule>
  </conditionalFormatting>
  <conditionalFormatting sqref="B5:H5 R6:W6 R7:U8 D13:H14 I14:P14 U14:U15 K17:K23 M29:R40 I41:J41 M42:R44 B48:P48 B52:V57 M61:R71 F62:H64 I76:R82 B86:T86 B88:T88 B90:W90">
    <cfRule type="expression" dxfId="68" priority="13">
      <formula>COUNTA(B5)=1</formula>
    </cfRule>
  </conditionalFormatting>
  <conditionalFormatting sqref="B48:P48">
    <cfRule type="expression" dxfId="67" priority="1">
      <formula>$K$31=1</formula>
    </cfRule>
    <cfRule type="expression" dxfId="66" priority="11">
      <formula>$Y$6=1</formula>
    </cfRule>
  </conditionalFormatting>
  <conditionalFormatting sqref="B86:U86 B88:T88 B90:W90">
    <cfRule type="expression" dxfId="65" priority="5">
      <formula>$U$86="入力済"</formula>
    </cfRule>
  </conditionalFormatting>
  <conditionalFormatting sqref="B52:V57">
    <cfRule type="expression" dxfId="64" priority="7">
      <formula>OR(AND($I$41=6,$S$41&gt;=6),AND($I$41=4,$S$41&gt;=4))</formula>
    </cfRule>
  </conditionalFormatting>
  <conditionalFormatting sqref="B56:V57">
    <cfRule type="expression" dxfId="63" priority="8">
      <formula>$I$41=4</formula>
    </cfRule>
  </conditionalFormatting>
  <conditionalFormatting sqref="C24:K25">
    <cfRule type="expression" dxfId="62" priority="38">
      <formula>$K$23="○"</formula>
    </cfRule>
  </conditionalFormatting>
  <conditionalFormatting sqref="D37:U37">
    <cfRule type="expression" dxfId="61" priority="31">
      <formula>$U$14="ⅲ"</formula>
    </cfRule>
  </conditionalFormatting>
  <conditionalFormatting sqref="D38:U38">
    <cfRule type="expression" dxfId="60" priority="34">
      <formula>$U$15="ⅰ"</formula>
    </cfRule>
  </conditionalFormatting>
  <conditionalFormatting sqref="D39:U39">
    <cfRule type="expression" dxfId="59" priority="32">
      <formula>OR($U$15="ⅱ",$U$15="ⅲ")</formula>
    </cfRule>
  </conditionalFormatting>
  <conditionalFormatting sqref="D40:U40">
    <cfRule type="expression" dxfId="58" priority="30">
      <formula>$U$15="ⅲ"</formula>
    </cfRule>
  </conditionalFormatting>
  <conditionalFormatting sqref="D33:V36">
    <cfRule type="expression" dxfId="57" priority="27">
      <formula>OR($U$14="ⅱ",$U$14="ⅲ")</formula>
    </cfRule>
  </conditionalFormatting>
  <conditionalFormatting sqref="E34:J36">
    <cfRule type="expression" dxfId="56" priority="33">
      <formula>OR($U$14="ⅱ",$U$14="ⅲ")</formula>
    </cfRule>
  </conditionalFormatting>
  <conditionalFormatting sqref="M29:O32 M37 M38:O38 M40:O40">
    <cfRule type="expression" dxfId="55" priority="12">
      <formula>COUNT(K29)=1</formula>
    </cfRule>
  </conditionalFormatting>
  <conditionalFormatting sqref="M62:R65">
    <cfRule type="expression" dxfId="54" priority="2">
      <formula>COUNT($K$62)=1</formula>
    </cfRule>
  </conditionalFormatting>
  <conditionalFormatting sqref="M66:R68">
    <cfRule type="expression" dxfId="53" priority="21">
      <formula>COUNT($K66)=1</formula>
    </cfRule>
  </conditionalFormatting>
  <conditionalFormatting sqref="M71:R71">
    <cfRule type="expression" dxfId="52" priority="17">
      <formula>COUNT($K71)=1</formula>
    </cfRule>
  </conditionalFormatting>
  <conditionalFormatting sqref="M72:R73">
    <cfRule type="expression" dxfId="51" priority="9">
      <formula>$S$72&lt;$AC$72</formula>
    </cfRule>
  </conditionalFormatting>
  <conditionalFormatting sqref="P29:R29 P30:P32 P37:R40 P33:R33 P34:P36 P42:R44">
    <cfRule type="expression" dxfId="50" priority="37">
      <formula>OR($Y$14="B",$Y$14="Ｂ")</formula>
    </cfRule>
  </conditionalFormatting>
  <conditionalFormatting sqref="S72:T73">
    <cfRule type="cellIs" dxfId="49" priority="10" operator="lessThan">
      <formula>$AC$72</formula>
    </cfRule>
  </conditionalFormatting>
  <conditionalFormatting sqref="S23:V24 U45:V46">
    <cfRule type="cellIs" dxfId="48" priority="3" operator="equal">
      <formula>$X$45</formula>
    </cfRule>
  </conditionalFormatting>
  <conditionalFormatting sqref="S25:V26">
    <cfRule type="cellIs" dxfId="47" priority="24" operator="equal">
      <formula>"入力ミスまたは未入力"</formula>
    </cfRule>
  </conditionalFormatting>
  <conditionalFormatting sqref="T52:V57 P61:R62 P63:P65 P66:R71">
    <cfRule type="expression" dxfId="46" priority="16">
      <formula>OR($Y$14="B",$Y$14="Ｂ")</formula>
    </cfRule>
  </conditionalFormatting>
  <conditionalFormatting sqref="U29:U30 U38:U44">
    <cfRule type="cellIs" dxfId="45" priority="36" operator="equal">
      <formula>$X$28</formula>
    </cfRule>
  </conditionalFormatting>
  <conditionalFormatting sqref="U31:U37">
    <cfRule type="cellIs" dxfId="44" priority="26" operator="equal">
      <formula>$X$28</formula>
    </cfRule>
  </conditionalFormatting>
  <conditionalFormatting sqref="U72">
    <cfRule type="cellIs" dxfId="43" priority="25" operator="equal">
      <formula>$X$45</formula>
    </cfRule>
  </conditionalFormatting>
  <conditionalFormatting sqref="U29:V32 I29:T29 M30:M32 P30:P32 D29:E29 E30:E32 I30:I32 K30:K32 S30:S32">
    <cfRule type="expression" dxfId="42" priority="35">
      <formula>$U$14="ⅰ"</formula>
    </cfRule>
  </conditionalFormatting>
  <conditionalFormatting sqref="U41:V41">
    <cfRule type="cellIs" dxfId="41" priority="23" operator="equal">
      <formula>"回数未入力"</formula>
    </cfRule>
  </conditionalFormatting>
  <conditionalFormatting sqref="U61:V61 U62 U66:V71">
    <cfRule type="cellIs" dxfId="40" priority="22" operator="equal">
      <formula>$Z$73</formula>
    </cfRule>
  </conditionalFormatting>
  <conditionalFormatting sqref="U86:W86">
    <cfRule type="expression" dxfId="39" priority="6">
      <formula>OR($Y$14="B",$Y$14="Ｂ")</formula>
    </cfRule>
  </conditionalFormatting>
  <dataValidations count="17">
    <dataValidation type="list" allowBlank="1" showInputMessage="1" showErrorMessage="1" sqref="B5">
      <formula1>"　教職員研修センター研修部授業力向上課長　殿,　区市町村教育委員会指導事務主管課長　殿"</formula1>
    </dataValidation>
    <dataValidation imeMode="halfAlpha" allowBlank="1" showInputMessage="1" showErrorMessage="1" sqref="V8:W8"/>
    <dataValidation type="list" allowBlank="1" showInputMessage="1" showErrorMessage="1" error="プルダウンより選択してください。" sqref="I14:J14">
      <formula1>"教諭,主任教諭"</formula1>
    </dataValidation>
    <dataValidation type="list" allowBlank="1" showInputMessage="1" showErrorMessage="1" error="プルダウンより選択してください" sqref="U14">
      <formula1>"ⅰ,ⅱ,ⅲ"</formula1>
    </dataValidation>
    <dataValidation type="list" allowBlank="1" showInputMessage="1" showErrorMessage="1" error="プルダウンより選択してください。" sqref="U15">
      <formula1>"ⅰ,ⅱ,ⅲ"</formula1>
    </dataValidation>
    <dataValidation type="list" allowBlank="1" showInputMessage="1" showErrorMessage="1" sqref="M29:O36 M38:O38 M42:O44">
      <formula1>"0,1"</formula1>
    </dataValidation>
    <dataValidation type="list" allowBlank="1" showInputMessage="1" showErrorMessage="1" sqref="M37:O37 M40:O40">
      <formula1>"0,2"</formula1>
    </dataValidation>
    <dataValidation type="list" allowBlank="1" showInputMessage="1" showErrorMessage="1" sqref="I41:J41">
      <formula1>"4,6"</formula1>
    </dataValidation>
    <dataValidation type="list" allowBlank="1" showInputMessage="1" showErrorMessage="1" sqref="K17:K23">
      <formula1>"○,なし"</formula1>
    </dataValidation>
    <dataValidation type="whole" operator="greaterThanOrEqual" allowBlank="1" showInputMessage="1" showErrorMessage="1" error="半角数字で入力してください。" sqref="M61:M71 N66:O71 N61:O62 P61:P71 Q66:R71 Q61:R62">
      <formula1>0</formula1>
    </dataValidation>
    <dataValidation type="list" allowBlank="1" showInputMessage="1" showErrorMessage="1" sqref="U90:W90">
      <formula1>"A,B,C"</formula1>
    </dataValidation>
    <dataValidation type="list" allowBlank="1" showInputMessage="1" showErrorMessage="1" sqref="B90:T90">
      <formula1>$Y$89:$Y$92</formula1>
    </dataValidation>
    <dataValidation type="list" allowBlank="1" showInputMessage="1" showErrorMessage="1" sqref="E48:J48">
      <formula1>"東京教師道場の「道場見学」への参加,自身の授業の公開及び他校の教員との研究協議,他校への授業見学及び研究協議への参加,未受講"</formula1>
    </dataValidation>
    <dataValidation type="list" allowBlank="1" showInputMessage="1" showErrorMessage="1" sqref="E52:J57">
      <formula1>$Y$48:$Y$57</formula1>
    </dataValidation>
    <dataValidation type="whole" allowBlank="1" showInputMessage="1" showErrorMessage="1" error="数値のみの入力をお願いします。_x000a_※「回」は不要です" sqref="Q52:V57">
      <formula1>0</formula1>
      <formula2>9</formula2>
    </dataValidation>
    <dataValidation type="textLength" operator="equal" allowBlank="1" showInputMessage="1" showErrorMessage="1" sqref="N14:P14">
      <formula1>8</formula1>
    </dataValidation>
    <dataValidation type="list" allowBlank="1" showInputMessage="1" showErrorMessage="1" sqref="U86:W86">
      <formula1>"入力済,"</formula1>
    </dataValidation>
  </dataValidations>
  <pageMargins left="0.70866141732283472" right="0.70866141732283472" top="0.74803149606299213" bottom="0.74803149606299213" header="0.31496062992125984" footer="0.31496062992125984"/>
  <pageSetup paperSize="9" scale="53" fitToHeight="2" orientation="portrait" r:id="rId1"/>
  <rowBreaks count="1" manualBreakCount="1">
    <brk id="58" min="1" max="2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O92"/>
  <sheetViews>
    <sheetView showGridLines="0" view="pageBreakPreview" zoomScale="75" zoomScaleNormal="115" zoomScaleSheetLayoutView="75" workbookViewId="0"/>
  </sheetViews>
  <sheetFormatPr defaultRowHeight="18" x14ac:dyDescent="0.45"/>
  <cols>
    <col min="1" max="1" width="6.09765625" customWidth="1"/>
    <col min="2" max="23" width="6.09765625" style="4" customWidth="1"/>
    <col min="24" max="24" width="6.09765625" hidden="1" customWidth="1"/>
    <col min="25" max="41" width="9" hidden="1" customWidth="1"/>
    <col min="42" max="42" width="9" customWidth="1"/>
  </cols>
  <sheetData>
    <row r="1" spans="2:30" x14ac:dyDescent="0.45">
      <c r="B1" s="1" t="s">
        <v>0</v>
      </c>
      <c r="C1" s="1"/>
      <c r="D1" s="1"/>
      <c r="E1" s="1"/>
      <c r="F1" s="1"/>
      <c r="G1" s="1"/>
      <c r="H1" s="1"/>
      <c r="I1" s="1"/>
      <c r="J1" s="1"/>
      <c r="K1" s="1"/>
      <c r="L1" s="1"/>
      <c r="M1" s="1"/>
      <c r="N1" s="2"/>
      <c r="O1" s="1"/>
      <c r="P1" s="1"/>
      <c r="Q1" s="1"/>
      <c r="R1" s="1"/>
      <c r="S1" s="1"/>
      <c r="T1" s="1"/>
      <c r="U1" s="1"/>
      <c r="V1" s="61" t="s">
        <v>1</v>
      </c>
      <c r="W1" s="63"/>
    </row>
    <row r="2" spans="2:30" ht="18" customHeight="1" x14ac:dyDescent="0.45">
      <c r="B2" s="1"/>
      <c r="C2" s="1"/>
      <c r="D2" s="1"/>
      <c r="E2" s="259" t="s">
        <v>166</v>
      </c>
      <c r="F2" s="259"/>
      <c r="G2" s="259"/>
      <c r="H2" s="259"/>
      <c r="I2" s="259"/>
      <c r="J2" s="259"/>
      <c r="K2" s="259"/>
      <c r="L2" s="259"/>
      <c r="M2" s="259"/>
      <c r="N2" s="259"/>
      <c r="O2" s="259"/>
      <c r="P2" s="259"/>
      <c r="Q2" s="259"/>
      <c r="R2" s="259"/>
      <c r="S2" s="259"/>
      <c r="T2" s="259"/>
      <c r="U2" s="3"/>
      <c r="V2" s="3"/>
      <c r="W2" s="1"/>
    </row>
    <row r="3" spans="2:30" ht="18.600000000000001" customHeight="1" x14ac:dyDescent="0.45">
      <c r="B3" s="1"/>
      <c r="C3" s="1"/>
      <c r="D3" s="1"/>
      <c r="E3" s="259"/>
      <c r="F3" s="259"/>
      <c r="G3" s="259"/>
      <c r="H3" s="259"/>
      <c r="I3" s="259"/>
      <c r="J3" s="259"/>
      <c r="K3" s="259"/>
      <c r="L3" s="259"/>
      <c r="M3" s="259"/>
      <c r="N3" s="259"/>
      <c r="O3" s="259"/>
      <c r="P3" s="259"/>
      <c r="Q3" s="259"/>
      <c r="R3" s="259"/>
      <c r="S3" s="259"/>
      <c r="T3" s="259"/>
      <c r="U3" s="160" t="s">
        <v>33</v>
      </c>
      <c r="V3" s="160"/>
      <c r="W3" s="160"/>
    </row>
    <row r="4" spans="2:30" x14ac:dyDescent="0.45">
      <c r="B4" s="1"/>
      <c r="C4" s="1"/>
      <c r="D4" s="1"/>
      <c r="E4" s="1"/>
      <c r="F4" s="1"/>
      <c r="G4" s="1"/>
      <c r="H4" s="1"/>
      <c r="I4" s="1"/>
      <c r="J4" s="1"/>
      <c r="K4" s="1"/>
      <c r="L4" s="1"/>
      <c r="M4" s="1"/>
      <c r="N4" s="1"/>
      <c r="O4" s="1"/>
      <c r="P4" s="1"/>
      <c r="Q4" s="1" t="str">
        <f>IF('【記入例】様式 教ー２'!U61="履修見込","履修見込","")</f>
        <v/>
      </c>
      <c r="R4" s="1"/>
      <c r="S4" s="1"/>
      <c r="T4" s="13"/>
      <c r="U4" s="160" t="s">
        <v>2</v>
      </c>
      <c r="V4" s="160"/>
      <c r="W4" s="160"/>
    </row>
    <row r="5" spans="2:30" x14ac:dyDescent="0.45">
      <c r="B5" s="161"/>
      <c r="C5" s="161"/>
      <c r="D5" s="161"/>
      <c r="E5" s="161"/>
      <c r="F5" s="161"/>
      <c r="G5" s="161"/>
      <c r="H5" s="161"/>
      <c r="I5" s="9"/>
      <c r="J5" s="1"/>
      <c r="K5" s="1"/>
      <c r="L5" s="1"/>
      <c r="M5" s="1"/>
      <c r="N5" s="2"/>
      <c r="O5" s="1"/>
      <c r="P5" s="1"/>
      <c r="Q5" s="1"/>
      <c r="R5" s="1"/>
      <c r="S5" s="1"/>
      <c r="T5" s="1"/>
      <c r="U5" s="1"/>
      <c r="V5" s="1"/>
      <c r="W5" s="1"/>
    </row>
    <row r="6" spans="2:30" x14ac:dyDescent="0.45">
      <c r="B6" s="1"/>
      <c r="C6" s="3"/>
      <c r="D6" s="3"/>
      <c r="E6" s="3"/>
      <c r="F6" s="3"/>
      <c r="G6" s="3"/>
      <c r="H6" s="3"/>
      <c r="I6" s="3"/>
      <c r="J6" s="3"/>
      <c r="K6" s="3"/>
      <c r="L6" s="3"/>
      <c r="M6" s="3"/>
      <c r="N6" s="3"/>
      <c r="O6" s="1"/>
      <c r="P6" s="156" t="s">
        <v>3</v>
      </c>
      <c r="Q6" s="156"/>
      <c r="R6" s="157"/>
      <c r="S6" s="157"/>
      <c r="T6" s="157"/>
      <c r="U6" s="157"/>
      <c r="V6" s="157"/>
      <c r="W6" s="157"/>
      <c r="Y6" t="str">
        <f>IF(B5="　区市町村教育委員会指導事務主管課長　殿",1,"")</f>
        <v/>
      </c>
    </row>
    <row r="7" spans="2:30" x14ac:dyDescent="0.45">
      <c r="B7" s="1"/>
      <c r="C7" s="3"/>
      <c r="D7" s="3"/>
      <c r="E7" s="3"/>
      <c r="F7" s="3"/>
      <c r="G7" s="3"/>
      <c r="H7" s="3"/>
      <c r="I7" s="3"/>
      <c r="J7" s="3"/>
      <c r="K7" s="3"/>
      <c r="L7" s="3"/>
      <c r="M7" s="3"/>
      <c r="N7" s="3"/>
      <c r="O7" s="1"/>
      <c r="P7" s="156" t="s">
        <v>4</v>
      </c>
      <c r="Q7" s="156"/>
      <c r="R7" s="157"/>
      <c r="S7" s="157"/>
      <c r="T7" s="157"/>
      <c r="U7" s="157"/>
      <c r="V7" s="158" t="s">
        <v>5</v>
      </c>
      <c r="W7" s="158"/>
    </row>
    <row r="8" spans="2:30" x14ac:dyDescent="0.45">
      <c r="B8" s="1"/>
      <c r="C8" s="3"/>
      <c r="D8" s="3"/>
      <c r="E8" s="3"/>
      <c r="F8" s="3"/>
      <c r="G8" s="3"/>
      <c r="H8" s="3"/>
      <c r="I8" s="3"/>
      <c r="J8" s="3"/>
      <c r="K8" s="3"/>
      <c r="L8" s="3"/>
      <c r="M8" s="3"/>
      <c r="N8" s="3"/>
      <c r="O8" s="1"/>
      <c r="P8" s="156" t="s">
        <v>6</v>
      </c>
      <c r="Q8" s="156"/>
      <c r="R8" s="157"/>
      <c r="S8" s="157"/>
      <c r="T8" s="157"/>
      <c r="U8" s="157"/>
      <c r="V8" s="2"/>
      <c r="W8" s="2"/>
    </row>
    <row r="9" spans="2:30" x14ac:dyDescent="0.45">
      <c r="B9" s="1"/>
      <c r="C9" s="1"/>
      <c r="D9" s="1"/>
      <c r="E9" s="1"/>
      <c r="F9" s="1"/>
      <c r="G9" s="1"/>
      <c r="H9" s="1"/>
      <c r="I9" s="1"/>
      <c r="J9" s="1"/>
      <c r="K9" s="1"/>
      <c r="L9" s="1"/>
      <c r="M9" s="1"/>
      <c r="N9" s="1"/>
      <c r="O9" s="1"/>
      <c r="P9" s="1"/>
      <c r="Q9" s="1"/>
      <c r="R9" s="1"/>
      <c r="S9" s="1"/>
      <c r="T9" s="1"/>
      <c r="U9" s="1"/>
      <c r="V9" s="1"/>
      <c r="W9" s="1"/>
    </row>
    <row r="10" spans="2:30" x14ac:dyDescent="0.45">
      <c r="B10" s="159" t="s">
        <v>34</v>
      </c>
      <c r="C10" s="159"/>
      <c r="D10" s="159"/>
      <c r="E10" s="159"/>
      <c r="F10" s="159"/>
      <c r="G10" s="159"/>
      <c r="H10" s="159"/>
      <c r="I10" s="159"/>
      <c r="J10" s="159"/>
      <c r="K10" s="159"/>
      <c r="L10" s="159"/>
      <c r="M10" s="159"/>
      <c r="N10" s="159"/>
      <c r="O10" s="159"/>
      <c r="P10" s="159"/>
      <c r="Q10" s="159"/>
      <c r="R10" s="159"/>
      <c r="S10" s="159"/>
      <c r="T10" s="159"/>
      <c r="U10" s="159"/>
      <c r="V10" s="159"/>
      <c r="W10" s="159"/>
    </row>
    <row r="11" spans="2:30" x14ac:dyDescent="0.45">
      <c r="B11" s="9"/>
      <c r="C11" s="9"/>
      <c r="D11" s="9"/>
      <c r="E11" s="9"/>
      <c r="F11" s="9"/>
      <c r="G11" s="9"/>
      <c r="H11" s="9"/>
      <c r="I11" s="9"/>
      <c r="J11" s="9"/>
      <c r="K11" s="9"/>
      <c r="L11" s="9"/>
      <c r="M11" s="9"/>
      <c r="N11" s="9"/>
      <c r="O11" s="9"/>
      <c r="P11" s="9"/>
      <c r="Q11" s="9"/>
      <c r="R11" s="9"/>
      <c r="S11" s="9"/>
      <c r="T11" s="9"/>
      <c r="U11" s="9"/>
      <c r="V11" s="9"/>
      <c r="W11" s="9"/>
    </row>
    <row r="12" spans="2:30" x14ac:dyDescent="0.45">
      <c r="B12" s="9"/>
      <c r="C12" s="9"/>
      <c r="D12" s="9"/>
      <c r="E12" s="9"/>
      <c r="F12" s="9"/>
      <c r="G12" s="9"/>
      <c r="H12" s="9"/>
      <c r="I12" s="9"/>
      <c r="J12" s="9"/>
      <c r="K12" s="9"/>
      <c r="L12" s="9"/>
      <c r="M12" s="9"/>
      <c r="N12" s="9"/>
      <c r="O12" s="9"/>
      <c r="P12" s="9"/>
      <c r="Q12" s="9"/>
      <c r="R12" s="9"/>
      <c r="S12" s="9"/>
      <c r="T12" s="9"/>
      <c r="U12" s="9"/>
      <c r="V12" s="9"/>
      <c r="W12" s="9"/>
    </row>
    <row r="13" spans="2:30" ht="18.75" customHeight="1" x14ac:dyDescent="0.45">
      <c r="B13" s="135" t="s">
        <v>7</v>
      </c>
      <c r="C13" s="135"/>
      <c r="D13" s="95"/>
      <c r="E13" s="95"/>
      <c r="F13" s="95"/>
      <c r="G13" s="95"/>
      <c r="H13" s="95"/>
      <c r="I13" s="135" t="s">
        <v>9</v>
      </c>
      <c r="J13" s="135"/>
      <c r="K13" s="135" t="s">
        <v>11</v>
      </c>
      <c r="L13" s="135"/>
      <c r="M13" s="135"/>
      <c r="N13" s="135" t="s">
        <v>10</v>
      </c>
      <c r="O13" s="135"/>
      <c r="P13" s="135"/>
      <c r="Q13" s="9"/>
      <c r="R13" s="135" t="s">
        <v>12</v>
      </c>
      <c r="S13" s="135"/>
      <c r="T13" s="135"/>
      <c r="U13" s="135"/>
      <c r="V13" s="135"/>
      <c r="W13" s="9"/>
    </row>
    <row r="14" spans="2:30" ht="35.1" customHeight="1" x14ac:dyDescent="0.45">
      <c r="B14" s="135" t="s">
        <v>8</v>
      </c>
      <c r="C14" s="135"/>
      <c r="D14" s="95"/>
      <c r="E14" s="95"/>
      <c r="F14" s="95"/>
      <c r="G14" s="95"/>
      <c r="H14" s="95"/>
      <c r="I14" s="163"/>
      <c r="J14" s="163"/>
      <c r="K14" s="95"/>
      <c r="L14" s="95"/>
      <c r="M14" s="95"/>
      <c r="N14" s="162"/>
      <c r="O14" s="162"/>
      <c r="P14" s="162"/>
      <c r="Q14" s="9"/>
      <c r="R14" s="135" t="s">
        <v>13</v>
      </c>
      <c r="S14" s="135"/>
      <c r="T14" s="135"/>
      <c r="U14" s="17"/>
      <c r="V14" s="14" t="s">
        <v>15</v>
      </c>
      <c r="W14" s="9"/>
      <c r="Y14" s="8" t="str">
        <f>RIGHT(K14,1)</f>
        <v/>
      </c>
    </row>
    <row r="15" spans="2:30" ht="27" customHeight="1" x14ac:dyDescent="0.45">
      <c r="B15" s="9"/>
      <c r="C15" s="9"/>
      <c r="D15" s="9"/>
      <c r="E15" s="9"/>
      <c r="F15" s="9"/>
      <c r="G15" s="9"/>
      <c r="H15" s="9"/>
      <c r="I15" s="9"/>
      <c r="J15" s="9"/>
      <c r="K15" s="9"/>
      <c r="L15" s="9"/>
      <c r="M15" s="9"/>
      <c r="N15" s="9"/>
      <c r="O15" s="9"/>
      <c r="P15" s="9"/>
      <c r="Q15" s="9"/>
      <c r="R15" s="135" t="s">
        <v>14</v>
      </c>
      <c r="S15" s="135"/>
      <c r="T15" s="135"/>
      <c r="U15" s="17"/>
      <c r="V15" s="14" t="s">
        <v>15</v>
      </c>
      <c r="W15" s="9"/>
      <c r="Z15" s="45" t="s">
        <v>66</v>
      </c>
      <c r="AA15" s="45"/>
      <c r="AB15" s="45"/>
      <c r="AC15" s="45"/>
      <c r="AD15" s="45"/>
    </row>
    <row r="16" spans="2:30" x14ac:dyDescent="0.45">
      <c r="B16" s="130" t="s">
        <v>56</v>
      </c>
      <c r="C16" s="130"/>
      <c r="D16" s="130"/>
      <c r="E16" s="130"/>
      <c r="F16" s="130"/>
      <c r="G16" s="130"/>
      <c r="H16" s="130"/>
      <c r="I16" s="130"/>
      <c r="J16" s="130"/>
      <c r="K16" s="130"/>
      <c r="L16" s="9"/>
      <c r="M16" s="9"/>
      <c r="N16" s="9"/>
      <c r="O16" s="9"/>
      <c r="P16" s="9"/>
      <c r="Q16" s="9"/>
      <c r="R16" s="9"/>
      <c r="S16" s="9"/>
      <c r="T16" s="9"/>
      <c r="U16" s="9"/>
      <c r="V16" s="9"/>
      <c r="W16" s="9"/>
      <c r="Z16" t="s">
        <v>37</v>
      </c>
      <c r="AA16" t="s">
        <v>40</v>
      </c>
      <c r="AB16" t="s">
        <v>43</v>
      </c>
      <c r="AC16" t="s">
        <v>38</v>
      </c>
      <c r="AD16" t="s">
        <v>42</v>
      </c>
    </row>
    <row r="17" spans="2:30" ht="24.9" customHeight="1" x14ac:dyDescent="0.45">
      <c r="B17" s="15" t="s">
        <v>16</v>
      </c>
      <c r="C17" s="131" t="s">
        <v>17</v>
      </c>
      <c r="D17" s="131"/>
      <c r="E17" s="131"/>
      <c r="F17" s="131"/>
      <c r="G17" s="131"/>
      <c r="H17" s="131"/>
      <c r="I17" s="131"/>
      <c r="J17" s="131"/>
      <c r="K17" s="18"/>
      <c r="L17" s="5"/>
      <c r="M17" s="52"/>
      <c r="N17" s="53"/>
      <c r="O17" s="54"/>
      <c r="P17" s="5" t="s">
        <v>119</v>
      </c>
      <c r="Q17" s="5"/>
      <c r="R17" s="5"/>
      <c r="S17" s="9"/>
      <c r="T17" s="9"/>
      <c r="U17" s="9"/>
      <c r="V17" s="9"/>
      <c r="W17" s="9"/>
      <c r="Y17" t="str">
        <f>IF(K17="○",1,"")</f>
        <v/>
      </c>
      <c r="Z17">
        <v>1</v>
      </c>
      <c r="AA17">
        <v>1</v>
      </c>
      <c r="AB17">
        <v>4</v>
      </c>
      <c r="AC17">
        <v>2</v>
      </c>
      <c r="AD17">
        <v>2</v>
      </c>
    </row>
    <row r="18" spans="2:30" ht="24.9" customHeight="1" x14ac:dyDescent="0.45">
      <c r="B18" s="6" t="s">
        <v>19</v>
      </c>
      <c r="C18" s="146" t="s">
        <v>20</v>
      </c>
      <c r="D18" s="146"/>
      <c r="E18" s="146"/>
      <c r="F18" s="146"/>
      <c r="G18" s="146"/>
      <c r="H18" s="146"/>
      <c r="I18" s="146"/>
      <c r="J18" s="146"/>
      <c r="K18" s="19"/>
      <c r="L18" s="9"/>
      <c r="M18" s="55"/>
      <c r="N18" s="56"/>
      <c r="O18" s="57"/>
      <c r="P18" s="9" t="s">
        <v>120</v>
      </c>
      <c r="Q18" s="9"/>
      <c r="R18" s="9"/>
      <c r="S18" s="9"/>
      <c r="T18" s="9"/>
      <c r="U18" s="9"/>
      <c r="V18" s="9"/>
      <c r="W18" s="9"/>
      <c r="Y18" t="str">
        <f t="shared" ref="Y18:Y23" si="0">IF(K18="○",1,"")</f>
        <v/>
      </c>
      <c r="Z18">
        <v>1</v>
      </c>
      <c r="AA18">
        <v>1</v>
      </c>
      <c r="AB18">
        <v>4</v>
      </c>
    </row>
    <row r="19" spans="2:30" ht="24.9" customHeight="1" x14ac:dyDescent="0.45">
      <c r="B19" s="6" t="s">
        <v>23</v>
      </c>
      <c r="C19" s="146" t="s">
        <v>24</v>
      </c>
      <c r="D19" s="146"/>
      <c r="E19" s="146"/>
      <c r="F19" s="146"/>
      <c r="G19" s="146"/>
      <c r="H19" s="146"/>
      <c r="I19" s="146"/>
      <c r="J19" s="146"/>
      <c r="K19" s="19"/>
      <c r="L19" s="9"/>
      <c r="M19" s="58"/>
      <c r="N19" s="59"/>
      <c r="O19" s="60"/>
      <c r="P19" s="9" t="s">
        <v>121</v>
      </c>
      <c r="Q19" s="9"/>
      <c r="R19" s="9"/>
      <c r="S19" s="9"/>
      <c r="T19" s="9"/>
      <c r="U19" s="9"/>
      <c r="V19" s="9"/>
      <c r="W19" s="9"/>
      <c r="Y19" t="str">
        <f t="shared" si="0"/>
        <v/>
      </c>
      <c r="Z19">
        <v>1</v>
      </c>
      <c r="AA19">
        <v>1</v>
      </c>
      <c r="AB19">
        <v>4</v>
      </c>
    </row>
    <row r="20" spans="2:30" ht="24.9" customHeight="1" x14ac:dyDescent="0.45">
      <c r="B20" s="6" t="s">
        <v>26</v>
      </c>
      <c r="C20" s="146" t="s">
        <v>27</v>
      </c>
      <c r="D20" s="146"/>
      <c r="E20" s="146"/>
      <c r="F20" s="146"/>
      <c r="G20" s="146"/>
      <c r="H20" s="146"/>
      <c r="I20" s="146"/>
      <c r="J20" s="146"/>
      <c r="K20" s="19"/>
      <c r="L20" s="9"/>
      <c r="M20" s="61"/>
      <c r="N20" s="62"/>
      <c r="O20" s="63"/>
      <c r="P20" s="9" t="s">
        <v>122</v>
      </c>
      <c r="Q20" s="9"/>
      <c r="R20" s="9"/>
      <c r="S20" s="9"/>
      <c r="T20" s="9"/>
      <c r="U20" s="9"/>
      <c r="V20" s="9"/>
      <c r="W20" s="9"/>
      <c r="Y20" t="str">
        <f t="shared" si="0"/>
        <v/>
      </c>
      <c r="Z20">
        <v>1</v>
      </c>
      <c r="AA20">
        <v>1</v>
      </c>
      <c r="AB20">
        <v>4</v>
      </c>
    </row>
    <row r="21" spans="2:30" ht="24.9" customHeight="1" x14ac:dyDescent="0.45">
      <c r="B21" s="6" t="s">
        <v>29</v>
      </c>
      <c r="C21" s="146" t="s">
        <v>30</v>
      </c>
      <c r="D21" s="146"/>
      <c r="E21" s="146"/>
      <c r="F21" s="146"/>
      <c r="G21" s="146"/>
      <c r="H21" s="146"/>
      <c r="I21" s="146"/>
      <c r="J21" s="146"/>
      <c r="K21" s="19"/>
      <c r="L21" s="9"/>
      <c r="M21" s="21" t="s">
        <v>65</v>
      </c>
      <c r="N21" s="9"/>
      <c r="O21" s="9"/>
      <c r="P21" s="9"/>
      <c r="Q21" s="9"/>
      <c r="R21" s="9"/>
      <c r="S21" s="9"/>
      <c r="T21" s="9"/>
      <c r="U21" s="9"/>
      <c r="V21" s="9"/>
      <c r="W21" s="9"/>
      <c r="Y21" t="str">
        <f t="shared" si="0"/>
        <v/>
      </c>
      <c r="Z21">
        <v>1</v>
      </c>
    </row>
    <row r="22" spans="2:30" ht="24.9" customHeight="1" x14ac:dyDescent="0.45">
      <c r="B22" s="6" t="s">
        <v>18</v>
      </c>
      <c r="C22" s="146" t="s">
        <v>22</v>
      </c>
      <c r="D22" s="146"/>
      <c r="E22" s="146"/>
      <c r="F22" s="146"/>
      <c r="G22" s="146"/>
      <c r="H22" s="146"/>
      <c r="I22" s="146"/>
      <c r="J22" s="146"/>
      <c r="K22" s="19"/>
      <c r="L22" s="9"/>
      <c r="M22" s="64" t="s">
        <v>188</v>
      </c>
      <c r="N22" s="65"/>
      <c r="O22" s="65"/>
      <c r="P22" s="65"/>
      <c r="Q22" s="65"/>
      <c r="R22" s="65"/>
      <c r="S22" s="65"/>
      <c r="T22" s="65"/>
      <c r="U22" s="65"/>
      <c r="V22" s="66"/>
      <c r="W22" s="9"/>
      <c r="Y22" t="str">
        <f t="shared" si="0"/>
        <v/>
      </c>
    </row>
    <row r="23" spans="2:30" ht="24.9" customHeight="1" x14ac:dyDescent="0.45">
      <c r="B23" s="7" t="s">
        <v>21</v>
      </c>
      <c r="C23" s="147" t="s">
        <v>25</v>
      </c>
      <c r="D23" s="147"/>
      <c r="E23" s="147"/>
      <c r="F23" s="147"/>
      <c r="G23" s="147"/>
      <c r="H23" s="147"/>
      <c r="I23" s="147"/>
      <c r="J23" s="147"/>
      <c r="K23" s="20"/>
      <c r="L23" s="9"/>
      <c r="M23" s="67" t="s">
        <v>66</v>
      </c>
      <c r="N23" s="68"/>
      <c r="O23" s="68"/>
      <c r="P23" s="68"/>
      <c r="Q23" s="68"/>
      <c r="R23" s="69"/>
      <c r="S23" s="70" t="str">
        <f>U45</f>
        <v>未修了</v>
      </c>
      <c r="T23" s="71"/>
      <c r="U23" s="71"/>
      <c r="V23" s="72"/>
      <c r="W23" s="9"/>
      <c r="Y23" t="str">
        <f t="shared" si="0"/>
        <v/>
      </c>
      <c r="Z23">
        <v>1</v>
      </c>
    </row>
    <row r="24" spans="2:30" ht="24.9" customHeight="1" x14ac:dyDescent="0.45">
      <c r="B24" s="16" t="s">
        <v>28</v>
      </c>
      <c r="C24" s="148"/>
      <c r="D24" s="148"/>
      <c r="E24" s="148"/>
      <c r="F24" s="148"/>
      <c r="G24" s="148"/>
      <c r="H24" s="148"/>
      <c r="I24" s="148"/>
      <c r="J24" s="148"/>
      <c r="K24" s="148"/>
      <c r="L24" s="9"/>
      <c r="M24" s="73" t="s">
        <v>67</v>
      </c>
      <c r="N24" s="74"/>
      <c r="O24" s="74"/>
      <c r="P24" s="74"/>
      <c r="Q24" s="74"/>
      <c r="R24" s="75"/>
      <c r="S24" s="76" t="str">
        <f>U72</f>
        <v>未修了</v>
      </c>
      <c r="T24" s="77"/>
      <c r="U24" s="77"/>
      <c r="V24" s="78"/>
      <c r="W24" s="9"/>
    </row>
    <row r="25" spans="2:30" ht="24.9" customHeight="1" x14ac:dyDescent="0.45">
      <c r="B25" s="16" t="s">
        <v>31</v>
      </c>
      <c r="C25" s="148"/>
      <c r="D25" s="148"/>
      <c r="E25" s="148"/>
      <c r="F25" s="148"/>
      <c r="G25" s="148"/>
      <c r="H25" s="148"/>
      <c r="I25" s="148"/>
      <c r="J25" s="148"/>
      <c r="K25" s="148"/>
      <c r="L25" s="9"/>
      <c r="M25" s="73" t="s">
        <v>68</v>
      </c>
      <c r="N25" s="74"/>
      <c r="O25" s="74"/>
      <c r="P25" s="74"/>
      <c r="Q25" s="74"/>
      <c r="R25" s="75"/>
      <c r="S25" s="76" t="str">
        <f>IF(COUNT(I73:R79)=16,"入力済","入力ミスまたは未入力")</f>
        <v>入力ミスまたは未入力</v>
      </c>
      <c r="T25" s="77"/>
      <c r="U25" s="77"/>
      <c r="V25" s="78"/>
      <c r="W25" s="9"/>
    </row>
    <row r="26" spans="2:30" x14ac:dyDescent="0.45">
      <c r="B26" s="9"/>
      <c r="C26" s="9"/>
      <c r="D26" s="9"/>
      <c r="E26" s="9"/>
      <c r="F26" s="9"/>
      <c r="G26" s="9"/>
      <c r="H26" s="9"/>
      <c r="I26" s="9"/>
      <c r="J26" s="9"/>
      <c r="K26" s="9"/>
      <c r="L26" s="9"/>
      <c r="M26" s="136" t="s">
        <v>69</v>
      </c>
      <c r="N26" s="137"/>
      <c r="O26" s="137"/>
      <c r="P26" s="137"/>
      <c r="Q26" s="137"/>
      <c r="R26" s="138"/>
      <c r="S26" s="139" t="str">
        <f>IF(OR(COUNTA(B83,B85,B87,U87)=4,U83="入力済"),"入力済","入力ミスまたは未入力")</f>
        <v>入力ミスまたは未入力</v>
      </c>
      <c r="T26" s="140"/>
      <c r="U26" s="140"/>
      <c r="V26" s="141"/>
      <c r="W26" s="9"/>
    </row>
    <row r="27" spans="2:30" x14ac:dyDescent="0.45">
      <c r="B27" s="9" t="s">
        <v>32</v>
      </c>
      <c r="C27" s="9"/>
      <c r="D27" s="9"/>
      <c r="E27" s="9"/>
      <c r="F27" s="9"/>
      <c r="G27" s="9"/>
      <c r="H27" s="9"/>
      <c r="I27" s="9"/>
      <c r="J27" s="9"/>
      <c r="K27" s="9"/>
      <c r="L27" s="9"/>
      <c r="M27" s="9"/>
      <c r="N27" s="9"/>
      <c r="O27" s="9"/>
      <c r="P27" s="9"/>
      <c r="Q27" s="9"/>
      <c r="R27" s="9"/>
      <c r="S27" s="9"/>
      <c r="T27" s="9"/>
      <c r="U27" s="9"/>
      <c r="V27" s="9"/>
      <c r="W27" s="9"/>
    </row>
    <row r="28" spans="2:30" x14ac:dyDescent="0.45">
      <c r="B28" s="88" t="s">
        <v>35</v>
      </c>
      <c r="C28" s="88"/>
      <c r="D28" s="88" t="s">
        <v>36</v>
      </c>
      <c r="E28" s="88"/>
      <c r="F28" s="88"/>
      <c r="G28" s="88"/>
      <c r="H28" s="88"/>
      <c r="I28" s="88" t="s">
        <v>47</v>
      </c>
      <c r="J28" s="88"/>
      <c r="K28" s="88" t="s">
        <v>108</v>
      </c>
      <c r="L28" s="88"/>
      <c r="M28" s="88" t="s">
        <v>48</v>
      </c>
      <c r="N28" s="88"/>
      <c r="O28" s="88"/>
      <c r="P28" s="88" t="s">
        <v>49</v>
      </c>
      <c r="Q28" s="88"/>
      <c r="R28" s="88"/>
      <c r="S28" s="88" t="s">
        <v>50</v>
      </c>
      <c r="T28" s="88"/>
      <c r="U28" s="88" t="s">
        <v>182</v>
      </c>
      <c r="V28" s="88"/>
      <c r="W28" s="10"/>
      <c r="X28" t="s">
        <v>178</v>
      </c>
      <c r="Y28" t="s">
        <v>179</v>
      </c>
    </row>
    <row r="29" spans="2:30" ht="24.9" customHeight="1" x14ac:dyDescent="0.45">
      <c r="B29" s="99" t="s">
        <v>13</v>
      </c>
      <c r="C29" s="99"/>
      <c r="D29" s="142" t="s">
        <v>37</v>
      </c>
      <c r="E29" s="153" t="s">
        <v>57</v>
      </c>
      <c r="F29" s="154"/>
      <c r="G29" s="154"/>
      <c r="H29" s="155"/>
      <c r="I29" s="97">
        <f>IF(U14="ⅰ","",1)</f>
        <v>1</v>
      </c>
      <c r="J29" s="97"/>
      <c r="K29" s="97" t="str">
        <f>IF(AND(OR($U$14="ⅲ",$U$14="ⅱ",$U$15="ⅲ",$U$15="ⅱ"),$Y$17=1),$Z$17,IF(AND(OR($U$14="ⅲ",$U$15="ⅲ"),COUNT($Y$18:$Y$21,$Y$23)&gt;=1),$Z$18,""))</f>
        <v/>
      </c>
      <c r="L29" s="97"/>
      <c r="M29" s="93"/>
      <c r="N29" s="93"/>
      <c r="O29" s="93"/>
      <c r="P29" s="94"/>
      <c r="Q29" s="94"/>
      <c r="R29" s="94"/>
      <c r="S29" s="97" t="str">
        <f>IF(AND(K29="",M29="",P29=""),"",Y29)</f>
        <v/>
      </c>
      <c r="T29" s="97"/>
      <c r="U29" s="50" t="str">
        <f>IF(I29="","",IF(I29&gt;Y29,$X$28,$Y$28))</f>
        <v>未受講</v>
      </c>
      <c r="V29" s="51"/>
      <c r="W29" s="10"/>
      <c r="Y29">
        <f t="shared" ref="Y29:Y44" si="1">SUM(K29:R29)</f>
        <v>0</v>
      </c>
      <c r="Z29" t="s">
        <v>147</v>
      </c>
      <c r="AA29">
        <f>IF(OR($U29="",$U29=$Y$28),"",1)</f>
        <v>1</v>
      </c>
      <c r="AB29" t="str">
        <f>IF($AA29=1,$Z29,"")</f>
        <v>授業研究Ａ①　</v>
      </c>
    </row>
    <row r="30" spans="2:30" ht="24.9" customHeight="1" x14ac:dyDescent="0.45">
      <c r="B30" s="149"/>
      <c r="C30" s="149"/>
      <c r="D30" s="143"/>
      <c r="E30" s="132" t="s">
        <v>58</v>
      </c>
      <c r="F30" s="133"/>
      <c r="G30" s="133"/>
      <c r="H30" s="134"/>
      <c r="I30" s="118">
        <f>IF(U14="ⅰ","",1)</f>
        <v>1</v>
      </c>
      <c r="J30" s="119"/>
      <c r="K30" s="118" t="str">
        <f>IF(AND(OR($U$14="ⅲ",$U$14="ⅱ",$U$15="ⅲ",$U$15="ⅱ"),$Y$17=1),$Z$17,IF(AND(OR($U$14="ⅲ",$U$15="ⅲ"),COUNT($Y$18:$Y$21,$Y$23)&gt;=1),$Z$18,""))</f>
        <v/>
      </c>
      <c r="L30" s="119"/>
      <c r="M30" s="121"/>
      <c r="N30" s="122"/>
      <c r="O30" s="123"/>
      <c r="P30" s="127"/>
      <c r="Q30" s="128"/>
      <c r="R30" s="129"/>
      <c r="S30" s="118" t="str">
        <f t="shared" ref="S30:S40" si="2">IF(AND(K30="",M30="",P30=""),"",Y30)</f>
        <v/>
      </c>
      <c r="T30" s="119"/>
      <c r="U30" s="46" t="str">
        <f t="shared" ref="U30:U40" si="3">IF(I30="","",IF(I30&gt;Y30,$X$28,$Y$28))</f>
        <v>未受講</v>
      </c>
      <c r="V30" s="47"/>
      <c r="W30" s="10"/>
      <c r="Y30">
        <f t="shared" si="1"/>
        <v>0</v>
      </c>
      <c r="Z30" t="s">
        <v>148</v>
      </c>
      <c r="AA30">
        <f t="shared" ref="AA30:AA44" si="4">IF(OR($U30="",$U30=$Y$28),"",1)</f>
        <v>1</v>
      </c>
      <c r="AB30" t="str">
        <f t="shared" ref="AB30:AB44" si="5">IF($AA30=1,$Z30,"")</f>
        <v>授業研究Ａ②　</v>
      </c>
    </row>
    <row r="31" spans="2:30" ht="24.9" customHeight="1" x14ac:dyDescent="0.45">
      <c r="B31" s="149"/>
      <c r="C31" s="149"/>
      <c r="D31" s="143"/>
      <c r="E31" s="132" t="s">
        <v>60</v>
      </c>
      <c r="F31" s="133"/>
      <c r="G31" s="133"/>
      <c r="H31" s="134"/>
      <c r="I31" s="118">
        <f>IF(U14="ⅰ","",1)</f>
        <v>1</v>
      </c>
      <c r="J31" s="119"/>
      <c r="K31" s="118" t="str">
        <f>IF(AND(OR($U$14="ⅲ",$U$14="ⅱ",$U$15="ⅲ",$U$15="ⅱ"),$Y$17=1),$Z$17,IF(AND(OR($U$14="ⅲ",$U$15="ⅲ"),COUNT($Y$18:$Y$21,$Y$23)&gt;=1),$Z$18,""))</f>
        <v/>
      </c>
      <c r="L31" s="119"/>
      <c r="M31" s="121"/>
      <c r="N31" s="122"/>
      <c r="O31" s="123"/>
      <c r="P31" s="127"/>
      <c r="Q31" s="128"/>
      <c r="R31" s="129"/>
      <c r="S31" s="118" t="str">
        <f t="shared" si="2"/>
        <v/>
      </c>
      <c r="T31" s="119"/>
      <c r="U31" s="46" t="str">
        <f t="shared" si="3"/>
        <v>未受講</v>
      </c>
      <c r="V31" s="47"/>
      <c r="W31" s="10"/>
      <c r="Y31">
        <f t="shared" si="1"/>
        <v>0</v>
      </c>
      <c r="Z31" t="s">
        <v>149</v>
      </c>
      <c r="AA31">
        <f t="shared" si="4"/>
        <v>1</v>
      </c>
      <c r="AB31" t="str">
        <f t="shared" si="5"/>
        <v>授業研究Ａ③　</v>
      </c>
    </row>
    <row r="32" spans="2:30" ht="24.9" customHeight="1" x14ac:dyDescent="0.45">
      <c r="B32" s="149"/>
      <c r="C32" s="149"/>
      <c r="D32" s="144"/>
      <c r="E32" s="132" t="s">
        <v>59</v>
      </c>
      <c r="F32" s="133"/>
      <c r="G32" s="133"/>
      <c r="H32" s="134"/>
      <c r="I32" s="118">
        <f>IF(U14="ⅰ","",1)</f>
        <v>1</v>
      </c>
      <c r="J32" s="119"/>
      <c r="K32" s="118" t="str">
        <f>IF(AND(OR($U$14="ⅲ",$U$14="ⅱ",$U$15="ⅲ",$U$15="ⅱ"),$Y$17=1),$Z$17,IF(AND(OR($U$14="ⅲ",$U$15="ⅲ"),COUNT($Y$18:$Y$21,$Y$23)&gt;=1),$Z$18,""))</f>
        <v/>
      </c>
      <c r="L32" s="119"/>
      <c r="M32" s="121"/>
      <c r="N32" s="122"/>
      <c r="O32" s="123"/>
      <c r="P32" s="127"/>
      <c r="Q32" s="128"/>
      <c r="R32" s="129"/>
      <c r="S32" s="118" t="str">
        <f t="shared" si="2"/>
        <v/>
      </c>
      <c r="T32" s="119"/>
      <c r="U32" s="46" t="str">
        <f t="shared" si="3"/>
        <v>未受講</v>
      </c>
      <c r="V32" s="47"/>
      <c r="W32" s="10"/>
      <c r="Y32">
        <f t="shared" si="1"/>
        <v>0</v>
      </c>
      <c r="Z32" t="s">
        <v>150</v>
      </c>
      <c r="AA32">
        <f t="shared" si="4"/>
        <v>1</v>
      </c>
      <c r="AB32" t="str">
        <f t="shared" si="5"/>
        <v>授業研究Ａ④　</v>
      </c>
    </row>
    <row r="33" spans="2:28" ht="24.9" customHeight="1" x14ac:dyDescent="0.45">
      <c r="B33" s="100"/>
      <c r="C33" s="100"/>
      <c r="D33" s="145" t="s">
        <v>39</v>
      </c>
      <c r="E33" s="132" t="s">
        <v>61</v>
      </c>
      <c r="F33" s="133"/>
      <c r="G33" s="133"/>
      <c r="H33" s="134"/>
      <c r="I33" s="117" t="str">
        <f>IF(U14="ⅰ",1,"")</f>
        <v/>
      </c>
      <c r="J33" s="117"/>
      <c r="K33" s="111"/>
      <c r="L33" s="112"/>
      <c r="M33" s="80"/>
      <c r="N33" s="80"/>
      <c r="O33" s="80"/>
      <c r="P33" s="87"/>
      <c r="Q33" s="87"/>
      <c r="R33" s="87"/>
      <c r="S33" s="118" t="str">
        <f t="shared" si="2"/>
        <v/>
      </c>
      <c r="T33" s="119"/>
      <c r="U33" s="46" t="str">
        <f t="shared" si="3"/>
        <v/>
      </c>
      <c r="V33" s="47"/>
      <c r="W33" s="10"/>
      <c r="Y33">
        <f t="shared" si="1"/>
        <v>0</v>
      </c>
      <c r="Z33" t="s">
        <v>151</v>
      </c>
      <c r="AA33" t="str">
        <f t="shared" si="4"/>
        <v/>
      </c>
      <c r="AB33" t="str">
        <f t="shared" si="5"/>
        <v/>
      </c>
    </row>
    <row r="34" spans="2:28" ht="24.9" customHeight="1" x14ac:dyDescent="0.45">
      <c r="B34" s="150"/>
      <c r="C34" s="150"/>
      <c r="D34" s="143"/>
      <c r="E34" s="132" t="s">
        <v>62</v>
      </c>
      <c r="F34" s="133"/>
      <c r="G34" s="133"/>
      <c r="H34" s="134"/>
      <c r="I34" s="118" t="str">
        <f>IF(U14="ⅰ",1,"")</f>
        <v/>
      </c>
      <c r="J34" s="119"/>
      <c r="K34" s="113"/>
      <c r="L34" s="114"/>
      <c r="M34" s="121"/>
      <c r="N34" s="122"/>
      <c r="O34" s="123"/>
      <c r="P34" s="127"/>
      <c r="Q34" s="128"/>
      <c r="R34" s="129"/>
      <c r="S34" s="118" t="str">
        <f t="shared" si="2"/>
        <v/>
      </c>
      <c r="T34" s="119"/>
      <c r="U34" s="46" t="str">
        <f t="shared" si="3"/>
        <v/>
      </c>
      <c r="V34" s="47"/>
      <c r="W34" s="10"/>
      <c r="Y34">
        <f t="shared" si="1"/>
        <v>0</v>
      </c>
      <c r="Z34" t="s">
        <v>152</v>
      </c>
      <c r="AA34" t="str">
        <f t="shared" si="4"/>
        <v/>
      </c>
      <c r="AB34" t="str">
        <f t="shared" si="5"/>
        <v/>
      </c>
    </row>
    <row r="35" spans="2:28" ht="24.9" customHeight="1" x14ac:dyDescent="0.45">
      <c r="B35" s="150"/>
      <c r="C35" s="150"/>
      <c r="D35" s="143"/>
      <c r="E35" s="132" t="s">
        <v>63</v>
      </c>
      <c r="F35" s="133"/>
      <c r="G35" s="133"/>
      <c r="H35" s="134"/>
      <c r="I35" s="118" t="str">
        <f>IF(U14="ⅰ",1,"")</f>
        <v/>
      </c>
      <c r="J35" s="119"/>
      <c r="K35" s="113"/>
      <c r="L35" s="114"/>
      <c r="M35" s="121"/>
      <c r="N35" s="122"/>
      <c r="O35" s="123"/>
      <c r="P35" s="127"/>
      <c r="Q35" s="128"/>
      <c r="R35" s="129"/>
      <c r="S35" s="118" t="str">
        <f t="shared" si="2"/>
        <v/>
      </c>
      <c r="T35" s="119"/>
      <c r="U35" s="46" t="str">
        <f t="shared" si="3"/>
        <v/>
      </c>
      <c r="V35" s="47"/>
      <c r="W35" s="10"/>
      <c r="Y35">
        <f t="shared" si="1"/>
        <v>0</v>
      </c>
      <c r="Z35" t="s">
        <v>153</v>
      </c>
      <c r="AA35" t="str">
        <f t="shared" si="4"/>
        <v/>
      </c>
      <c r="AB35" t="str">
        <f t="shared" si="5"/>
        <v/>
      </c>
    </row>
    <row r="36" spans="2:28" ht="24.9" customHeight="1" x14ac:dyDescent="0.45">
      <c r="B36" s="150"/>
      <c r="C36" s="150"/>
      <c r="D36" s="144"/>
      <c r="E36" s="132" t="s">
        <v>64</v>
      </c>
      <c r="F36" s="133"/>
      <c r="G36" s="133"/>
      <c r="H36" s="134"/>
      <c r="I36" s="118" t="str">
        <f>IF(U14="ⅰ",1,"")</f>
        <v/>
      </c>
      <c r="J36" s="119"/>
      <c r="K36" s="151"/>
      <c r="L36" s="152"/>
      <c r="M36" s="121"/>
      <c r="N36" s="122"/>
      <c r="O36" s="123"/>
      <c r="P36" s="127"/>
      <c r="Q36" s="128"/>
      <c r="R36" s="129"/>
      <c r="S36" s="118" t="str">
        <f t="shared" si="2"/>
        <v/>
      </c>
      <c r="T36" s="119"/>
      <c r="U36" s="46" t="str">
        <f t="shared" si="3"/>
        <v/>
      </c>
      <c r="V36" s="47"/>
      <c r="W36" s="10"/>
      <c r="Y36">
        <f t="shared" si="1"/>
        <v>0</v>
      </c>
      <c r="Z36" t="s">
        <v>154</v>
      </c>
      <c r="AA36" t="str">
        <f t="shared" si="4"/>
        <v/>
      </c>
      <c r="AB36" t="str">
        <f t="shared" si="5"/>
        <v/>
      </c>
    </row>
    <row r="37" spans="2:28" ht="24.9" customHeight="1" x14ac:dyDescent="0.45">
      <c r="B37" s="101"/>
      <c r="C37" s="101"/>
      <c r="D37" s="104" t="s">
        <v>38</v>
      </c>
      <c r="E37" s="104"/>
      <c r="F37" s="104"/>
      <c r="G37" s="104"/>
      <c r="H37" s="104"/>
      <c r="I37" s="120">
        <f>IF(U14="ⅲ","",2)</f>
        <v>2</v>
      </c>
      <c r="J37" s="120"/>
      <c r="K37" s="120" t="str">
        <f>IF(U14="ⅲ","",IF(Y17=1,2,""))</f>
        <v/>
      </c>
      <c r="L37" s="120"/>
      <c r="M37" s="90"/>
      <c r="N37" s="90"/>
      <c r="O37" s="90"/>
      <c r="P37" s="79"/>
      <c r="Q37" s="79"/>
      <c r="R37" s="79"/>
      <c r="S37" s="109" t="str">
        <f t="shared" si="2"/>
        <v/>
      </c>
      <c r="T37" s="110"/>
      <c r="U37" s="46" t="str">
        <f t="shared" si="3"/>
        <v>未受講</v>
      </c>
      <c r="V37" s="47"/>
      <c r="W37" s="10"/>
      <c r="X37" t="str">
        <f>IF(AND(OR(U29="",U29=$Y$28),OR(U30="",U30=$Y$28),OR(U31="",U31=$Y$28),OR(U32="",U32=$Y$28),OR(U33="",U33=$Y$28),OR(U34="",U34=$Y$28),OR(U35="",U35=$Y$28),OR(U36="",U36=$Y$28),OR(U37="",U37=$Y$28)),$Y$28,$X$28)</f>
        <v>未受講</v>
      </c>
      <c r="Y37">
        <f t="shared" si="1"/>
        <v>0</v>
      </c>
      <c r="Z37" t="s">
        <v>155</v>
      </c>
      <c r="AA37">
        <f t="shared" si="4"/>
        <v>1</v>
      </c>
      <c r="AB37" t="str">
        <f t="shared" si="5"/>
        <v>学習指導に関するレポート　</v>
      </c>
    </row>
    <row r="38" spans="2:28" ht="24.9" customHeight="1" x14ac:dyDescent="0.45">
      <c r="B38" s="98" t="s">
        <v>45</v>
      </c>
      <c r="C38" s="99"/>
      <c r="D38" s="102" t="s">
        <v>40</v>
      </c>
      <c r="E38" s="102"/>
      <c r="F38" s="102"/>
      <c r="G38" s="102"/>
      <c r="H38" s="102"/>
      <c r="I38" s="97">
        <f>IF(U15="ⅰ","",1)</f>
        <v>1</v>
      </c>
      <c r="J38" s="97"/>
      <c r="K38" s="97" t="str">
        <f>IF(AND(OR($U$14="ⅲ",$U$14="ⅱ",$U$15="ⅲ",$U$15="ⅱ"),$Y$17=1),$AA$17,IF(AND(OR($U$14="ⅲ",$U$15="ⅲ"),COUNT($Y$18:$Y$20)&gt;=1),$AA$18,""))</f>
        <v/>
      </c>
      <c r="L38" s="97"/>
      <c r="M38" s="93"/>
      <c r="N38" s="93"/>
      <c r="O38" s="93"/>
      <c r="P38" s="94"/>
      <c r="Q38" s="94"/>
      <c r="R38" s="94"/>
      <c r="S38" s="124" t="str">
        <f t="shared" si="2"/>
        <v/>
      </c>
      <c r="T38" s="125"/>
      <c r="U38" s="50" t="str">
        <f t="shared" si="3"/>
        <v>未受講</v>
      </c>
      <c r="V38" s="51"/>
      <c r="W38" s="10"/>
      <c r="Y38">
        <f t="shared" si="1"/>
        <v>0</v>
      </c>
      <c r="Z38" t="s">
        <v>156</v>
      </c>
      <c r="AA38">
        <f t="shared" si="4"/>
        <v>1</v>
      </c>
      <c r="AB38" t="str">
        <f t="shared" si="5"/>
        <v>教育相談等に関する研修Ａ　</v>
      </c>
    </row>
    <row r="39" spans="2:28" ht="24.9" customHeight="1" x14ac:dyDescent="0.45">
      <c r="B39" s="100"/>
      <c r="C39" s="100"/>
      <c r="D39" s="103" t="s">
        <v>41</v>
      </c>
      <c r="E39" s="103"/>
      <c r="F39" s="103"/>
      <c r="G39" s="103"/>
      <c r="H39" s="103"/>
      <c r="I39" s="117" t="str">
        <f>IF(U15="ⅰ",1,"")</f>
        <v/>
      </c>
      <c r="J39" s="117"/>
      <c r="K39" s="126"/>
      <c r="L39" s="126"/>
      <c r="M39" s="80"/>
      <c r="N39" s="80"/>
      <c r="O39" s="80"/>
      <c r="P39" s="87"/>
      <c r="Q39" s="87"/>
      <c r="R39" s="87"/>
      <c r="S39" s="118" t="str">
        <f t="shared" si="2"/>
        <v/>
      </c>
      <c r="T39" s="119"/>
      <c r="U39" s="46" t="str">
        <f t="shared" si="3"/>
        <v/>
      </c>
      <c r="V39" s="47"/>
      <c r="W39" s="10"/>
      <c r="Y39">
        <f t="shared" si="1"/>
        <v>0</v>
      </c>
      <c r="Z39" t="s">
        <v>157</v>
      </c>
      <c r="AA39" t="str">
        <f t="shared" si="4"/>
        <v/>
      </c>
      <c r="AB39" t="str">
        <f t="shared" si="5"/>
        <v/>
      </c>
    </row>
    <row r="40" spans="2:28" ht="24.9" customHeight="1" x14ac:dyDescent="0.45">
      <c r="B40" s="101"/>
      <c r="C40" s="101"/>
      <c r="D40" s="104" t="s">
        <v>42</v>
      </c>
      <c r="E40" s="104"/>
      <c r="F40" s="104"/>
      <c r="G40" s="104"/>
      <c r="H40" s="104"/>
      <c r="I40" s="120">
        <f>IF(U15="ⅲ","",2)</f>
        <v>2</v>
      </c>
      <c r="J40" s="120"/>
      <c r="K40" s="120" t="str">
        <f>IF(U15="ⅲ","",IF(Y17=1,2,""))</f>
        <v/>
      </c>
      <c r="L40" s="120"/>
      <c r="M40" s="90"/>
      <c r="N40" s="90"/>
      <c r="O40" s="90"/>
      <c r="P40" s="79"/>
      <c r="Q40" s="79"/>
      <c r="R40" s="79"/>
      <c r="S40" s="109" t="str">
        <f t="shared" si="2"/>
        <v/>
      </c>
      <c r="T40" s="110"/>
      <c r="U40" s="48" t="str">
        <f t="shared" si="3"/>
        <v>未受講</v>
      </c>
      <c r="V40" s="49"/>
      <c r="W40" s="10"/>
      <c r="X40" t="str">
        <f>IF(AND(OR(U38="",U38=$Y$28),OR(U39="",U39=$Y$28),OR(U40="",U40=$Y$28)),$Y$28,$X$28)</f>
        <v>未受講</v>
      </c>
      <c r="Y40">
        <f t="shared" si="1"/>
        <v>0</v>
      </c>
      <c r="Z40" t="s">
        <v>158</v>
      </c>
      <c r="AA40">
        <f t="shared" si="4"/>
        <v>1</v>
      </c>
      <c r="AB40" t="str">
        <f t="shared" si="5"/>
        <v>生活指導・進路指導等に関するレポート　</v>
      </c>
    </row>
    <row r="41" spans="2:28" ht="24.9" customHeight="1" x14ac:dyDescent="0.45">
      <c r="B41" s="98" t="s">
        <v>46</v>
      </c>
      <c r="C41" s="99"/>
      <c r="D41" s="102" t="s">
        <v>54</v>
      </c>
      <c r="E41" s="102"/>
      <c r="F41" s="102"/>
      <c r="G41" s="102"/>
      <c r="H41" s="102"/>
      <c r="I41" s="93"/>
      <c r="J41" s="93"/>
      <c r="K41" s="97" t="str">
        <f>IF(AND(OR($U$14="ⅲ",$U$14="ⅱ",$U$15="ⅲ",$U$15="ⅱ"),$Y$17=1),$AB$17,IF(AND(OR($U$14="ⅲ",$U$15="ⅲ"),COUNT($Y$18:$Y$20)&gt;=1),$AB$18,""))</f>
        <v/>
      </c>
      <c r="L41" s="97"/>
      <c r="M41" s="97">
        <f>SUM(Q52:S57)</f>
        <v>0</v>
      </c>
      <c r="N41" s="97"/>
      <c r="O41" s="97"/>
      <c r="P41" s="97">
        <f>SUM(T52:V57)</f>
        <v>0</v>
      </c>
      <c r="Q41" s="97"/>
      <c r="R41" s="97"/>
      <c r="S41" s="124">
        <f t="shared" ref="S41" si="6">IF(AND(K41="",M41="",P41=""),"",SUM(K41:R41))</f>
        <v>0</v>
      </c>
      <c r="T41" s="125"/>
      <c r="U41" s="105" t="str">
        <f>IF(COUNT(I41)=0,"回数未入力",IF(I41&lt;=S41,Y28,X28))</f>
        <v>回数未入力</v>
      </c>
      <c r="V41" s="106"/>
      <c r="W41" s="10"/>
      <c r="Y41">
        <f t="shared" si="1"/>
        <v>0</v>
      </c>
      <c r="Z41" t="s">
        <v>43</v>
      </c>
      <c r="AA41">
        <f t="shared" si="4"/>
        <v>1</v>
      </c>
      <c r="AB41" t="str">
        <f>IF($AA41=1,$Z41&amp;I41-S41&amp;"回不足　","")</f>
        <v>選択研修0回不足　</v>
      </c>
    </row>
    <row r="42" spans="2:28" ht="24.9" customHeight="1" x14ac:dyDescent="0.45">
      <c r="B42" s="100"/>
      <c r="C42" s="100"/>
      <c r="D42" s="103" t="s">
        <v>44</v>
      </c>
      <c r="E42" s="103"/>
      <c r="F42" s="103"/>
      <c r="G42" s="103"/>
      <c r="H42" s="103"/>
      <c r="I42" s="117">
        <v>1</v>
      </c>
      <c r="J42" s="117"/>
      <c r="K42" s="111"/>
      <c r="L42" s="112"/>
      <c r="M42" s="80"/>
      <c r="N42" s="80"/>
      <c r="O42" s="80"/>
      <c r="P42" s="87"/>
      <c r="Q42" s="87"/>
      <c r="R42" s="87"/>
      <c r="S42" s="118" t="str">
        <f t="shared" ref="S42:S44" si="7">IF(AND(K42="",M42="",P42=""),"",Y42)</f>
        <v/>
      </c>
      <c r="T42" s="119"/>
      <c r="U42" s="46" t="str">
        <f t="shared" ref="U42:U44" si="8">IF(I42="","",IF(I42&gt;Y42,$X$28,$Y$28))</f>
        <v>未受講</v>
      </c>
      <c r="V42" s="47"/>
      <c r="W42" s="10"/>
      <c r="Y42">
        <f t="shared" si="1"/>
        <v>0</v>
      </c>
      <c r="Z42" t="s">
        <v>159</v>
      </c>
      <c r="AA42">
        <f t="shared" si="4"/>
        <v>1</v>
      </c>
      <c r="AB42" t="str">
        <f t="shared" si="5"/>
        <v>人権教育と新たな教育課題　</v>
      </c>
    </row>
    <row r="43" spans="2:28" ht="24.9" customHeight="1" x14ac:dyDescent="0.45">
      <c r="B43" s="100"/>
      <c r="C43" s="100"/>
      <c r="D43" s="103" t="s">
        <v>145</v>
      </c>
      <c r="E43" s="103"/>
      <c r="F43" s="103"/>
      <c r="G43" s="103"/>
      <c r="H43" s="103"/>
      <c r="I43" s="117">
        <v>1</v>
      </c>
      <c r="J43" s="117"/>
      <c r="K43" s="113"/>
      <c r="L43" s="114"/>
      <c r="M43" s="80"/>
      <c r="N43" s="80"/>
      <c r="O43" s="80"/>
      <c r="P43" s="87"/>
      <c r="Q43" s="87"/>
      <c r="R43" s="87"/>
      <c r="S43" s="118" t="str">
        <f t="shared" si="7"/>
        <v/>
      </c>
      <c r="T43" s="119"/>
      <c r="U43" s="46" t="str">
        <f t="shared" si="8"/>
        <v>未受講</v>
      </c>
      <c r="V43" s="47"/>
      <c r="W43" s="10"/>
      <c r="Y43">
        <f t="shared" si="1"/>
        <v>0</v>
      </c>
      <c r="Z43" t="s">
        <v>160</v>
      </c>
      <c r="AA43">
        <f t="shared" si="4"/>
        <v>1</v>
      </c>
      <c r="AB43" t="str">
        <f t="shared" si="5"/>
        <v>服務と新たな教育課題　</v>
      </c>
    </row>
    <row r="44" spans="2:28" ht="24.9" customHeight="1" thickBot="1" x14ac:dyDescent="0.5">
      <c r="B44" s="101"/>
      <c r="C44" s="101"/>
      <c r="D44" s="104" t="s">
        <v>146</v>
      </c>
      <c r="E44" s="104"/>
      <c r="F44" s="104"/>
      <c r="G44" s="104"/>
      <c r="H44" s="104"/>
      <c r="I44" s="120">
        <v>1</v>
      </c>
      <c r="J44" s="120"/>
      <c r="K44" s="115"/>
      <c r="L44" s="116"/>
      <c r="M44" s="90"/>
      <c r="N44" s="90"/>
      <c r="O44" s="90"/>
      <c r="P44" s="79"/>
      <c r="Q44" s="79"/>
      <c r="R44" s="79"/>
      <c r="S44" s="109" t="str">
        <f t="shared" si="7"/>
        <v/>
      </c>
      <c r="T44" s="110"/>
      <c r="U44" s="107" t="str">
        <f t="shared" si="8"/>
        <v>未受講</v>
      </c>
      <c r="V44" s="108"/>
      <c r="W44" s="10"/>
      <c r="X44" t="str">
        <f>IF(AND(OR(U41="",U41=$Y$28),OR(U42="",U42=$Y$28),OR(U43="",U43=$Y$28),OR(U44="",U44=$Y$28)),$Y$28,$X$28)</f>
        <v>未受講</v>
      </c>
      <c r="Y44">
        <f t="shared" si="1"/>
        <v>0</v>
      </c>
      <c r="Z44" t="s">
        <v>161</v>
      </c>
      <c r="AA44">
        <f t="shared" si="4"/>
        <v>1</v>
      </c>
      <c r="AB44" t="str">
        <f t="shared" si="5"/>
        <v>教育法規と新たな教育課題　</v>
      </c>
    </row>
    <row r="45" spans="2:28" ht="24.9" customHeight="1" thickTop="1" x14ac:dyDescent="0.45">
      <c r="B45" s="9"/>
      <c r="C45" s="9"/>
      <c r="D45" s="9"/>
      <c r="E45" s="9"/>
      <c r="F45" s="9"/>
      <c r="G45" s="9"/>
      <c r="H45" s="9"/>
      <c r="I45" s="9"/>
      <c r="J45" s="9"/>
      <c r="K45" s="9"/>
      <c r="L45" s="9"/>
      <c r="M45" s="85" t="s">
        <v>55</v>
      </c>
      <c r="N45" s="85"/>
      <c r="O45" s="85"/>
      <c r="P45" s="85"/>
      <c r="Q45" s="85"/>
      <c r="R45" s="85"/>
      <c r="S45" s="85"/>
      <c r="T45" s="85"/>
      <c r="U45" s="81" t="str">
        <f>IF(OR(X37=X28,X40=X28,X44=X28),X45,Y45)</f>
        <v>未修了</v>
      </c>
      <c r="V45" s="82"/>
      <c r="W45" s="9"/>
      <c r="X45" t="s">
        <v>180</v>
      </c>
      <c r="Y45" t="s">
        <v>181</v>
      </c>
    </row>
    <row r="46" spans="2:28" ht="24.9" customHeight="1" thickBot="1" x14ac:dyDescent="0.5">
      <c r="B46" s="9" t="s">
        <v>164</v>
      </c>
      <c r="C46" s="9"/>
      <c r="D46" s="9"/>
      <c r="E46" s="9"/>
      <c r="F46" s="9"/>
      <c r="G46" s="9"/>
      <c r="H46" s="9"/>
      <c r="I46" s="9"/>
      <c r="J46" s="9"/>
      <c r="K46" s="9"/>
      <c r="L46" s="9"/>
      <c r="M46" s="9"/>
      <c r="N46" s="9"/>
      <c r="O46" s="9"/>
      <c r="P46" s="9"/>
      <c r="Q46" s="9"/>
      <c r="R46" s="9"/>
      <c r="S46" s="9"/>
      <c r="T46" s="9"/>
      <c r="U46" s="83"/>
      <c r="V46" s="84"/>
      <c r="W46" s="9"/>
    </row>
    <row r="47" spans="2:28" ht="18.600000000000001" thickTop="1" x14ac:dyDescent="0.45">
      <c r="B47" s="88" t="s">
        <v>51</v>
      </c>
      <c r="C47" s="88"/>
      <c r="D47" s="88"/>
      <c r="E47" s="88" t="s">
        <v>52</v>
      </c>
      <c r="F47" s="88"/>
      <c r="G47" s="88"/>
      <c r="H47" s="88"/>
      <c r="I47" s="88"/>
      <c r="J47" s="88"/>
      <c r="K47" s="88" t="s">
        <v>53</v>
      </c>
      <c r="L47" s="88"/>
      <c r="M47" s="88"/>
      <c r="N47" s="88"/>
      <c r="O47" s="88"/>
      <c r="P47" s="88"/>
      <c r="Q47" s="9"/>
      <c r="R47" s="9"/>
      <c r="S47" s="9"/>
      <c r="T47" s="9"/>
      <c r="U47" s="9"/>
      <c r="V47" s="9"/>
      <c r="W47" s="9"/>
    </row>
    <row r="48" spans="2:28" ht="30" customHeight="1" x14ac:dyDescent="0.45">
      <c r="B48" s="95"/>
      <c r="C48" s="95"/>
      <c r="D48" s="95"/>
      <c r="E48" s="163"/>
      <c r="F48" s="163"/>
      <c r="G48" s="163"/>
      <c r="H48" s="163"/>
      <c r="I48" s="163"/>
      <c r="J48" s="163"/>
      <c r="K48" s="95"/>
      <c r="L48" s="95"/>
      <c r="M48" s="95"/>
      <c r="N48" s="95"/>
      <c r="O48" s="95"/>
      <c r="P48" s="95"/>
      <c r="Q48" s="9"/>
      <c r="R48" s="9"/>
      <c r="S48" s="9"/>
      <c r="T48" s="9"/>
      <c r="U48" s="9"/>
      <c r="V48" s="9"/>
      <c r="W48" s="9"/>
      <c r="Y48" t="s">
        <v>109</v>
      </c>
    </row>
    <row r="49" spans="2:41" x14ac:dyDescent="0.45">
      <c r="B49" s="9"/>
      <c r="C49" s="9"/>
      <c r="D49" s="9"/>
      <c r="E49" s="9"/>
      <c r="F49" s="9"/>
      <c r="G49" s="9"/>
      <c r="H49" s="9"/>
      <c r="I49" s="9"/>
      <c r="J49" s="9"/>
      <c r="K49" s="9"/>
      <c r="L49" s="9"/>
      <c r="M49" s="9"/>
      <c r="N49" s="9"/>
      <c r="O49" s="9"/>
      <c r="P49" s="9"/>
      <c r="Q49" s="9"/>
      <c r="R49" s="9"/>
      <c r="S49" s="9"/>
      <c r="T49" s="9"/>
      <c r="U49" s="9"/>
      <c r="V49" s="9"/>
      <c r="W49" s="9"/>
      <c r="Y49" t="s">
        <v>110</v>
      </c>
    </row>
    <row r="50" spans="2:41" x14ac:dyDescent="0.45">
      <c r="B50" s="9" t="s">
        <v>165</v>
      </c>
      <c r="C50" s="9"/>
      <c r="D50" s="9"/>
      <c r="E50" s="9"/>
      <c r="F50" s="9"/>
      <c r="G50" s="9"/>
      <c r="H50" s="9"/>
      <c r="I50" s="9"/>
      <c r="J50" s="9"/>
      <c r="K50" s="9"/>
      <c r="L50" s="9"/>
      <c r="M50" s="9"/>
      <c r="N50" s="9"/>
      <c r="O50" s="9"/>
      <c r="P50" s="9"/>
      <c r="Q50" s="9"/>
      <c r="R50" s="9"/>
      <c r="S50" s="9"/>
      <c r="T50" s="9"/>
      <c r="U50" s="9"/>
      <c r="V50" s="9"/>
      <c r="W50" s="9"/>
      <c r="Y50" t="s">
        <v>111</v>
      </c>
    </row>
    <row r="51" spans="2:41" x14ac:dyDescent="0.45">
      <c r="B51" s="88" t="s">
        <v>51</v>
      </c>
      <c r="C51" s="88"/>
      <c r="D51" s="88"/>
      <c r="E51" s="88" t="s">
        <v>52</v>
      </c>
      <c r="F51" s="88"/>
      <c r="G51" s="88"/>
      <c r="H51" s="88"/>
      <c r="I51" s="88"/>
      <c r="J51" s="88"/>
      <c r="K51" s="88" t="s">
        <v>53</v>
      </c>
      <c r="L51" s="88"/>
      <c r="M51" s="88"/>
      <c r="N51" s="88"/>
      <c r="O51" s="88"/>
      <c r="P51" s="88"/>
      <c r="Q51" s="88" t="s">
        <v>48</v>
      </c>
      <c r="R51" s="88"/>
      <c r="S51" s="88"/>
      <c r="T51" s="88" t="s">
        <v>49</v>
      </c>
      <c r="U51" s="88"/>
      <c r="V51" s="88"/>
      <c r="W51" s="9"/>
      <c r="Y51" t="s">
        <v>112</v>
      </c>
    </row>
    <row r="52" spans="2:41" ht="30" customHeight="1" x14ac:dyDescent="0.45">
      <c r="B52" s="92"/>
      <c r="C52" s="92"/>
      <c r="D52" s="92"/>
      <c r="E52" s="93"/>
      <c r="F52" s="93"/>
      <c r="G52" s="93"/>
      <c r="H52" s="93"/>
      <c r="I52" s="93"/>
      <c r="J52" s="93"/>
      <c r="K52" s="92"/>
      <c r="L52" s="92"/>
      <c r="M52" s="92"/>
      <c r="N52" s="92"/>
      <c r="O52" s="92"/>
      <c r="P52" s="92"/>
      <c r="Q52" s="92"/>
      <c r="R52" s="92"/>
      <c r="S52" s="92"/>
      <c r="T52" s="94"/>
      <c r="U52" s="94"/>
      <c r="V52" s="94"/>
      <c r="W52" s="9"/>
      <c r="Y52" t="s">
        <v>113</v>
      </c>
    </row>
    <row r="53" spans="2:41" ht="30" customHeight="1" x14ac:dyDescent="0.45">
      <c r="B53" s="86"/>
      <c r="C53" s="86"/>
      <c r="D53" s="86"/>
      <c r="E53" s="80"/>
      <c r="F53" s="80"/>
      <c r="G53" s="80"/>
      <c r="H53" s="80"/>
      <c r="I53" s="80"/>
      <c r="J53" s="80"/>
      <c r="K53" s="86"/>
      <c r="L53" s="86"/>
      <c r="M53" s="86"/>
      <c r="N53" s="86"/>
      <c r="O53" s="86"/>
      <c r="P53" s="86"/>
      <c r="Q53" s="86"/>
      <c r="R53" s="86"/>
      <c r="S53" s="86"/>
      <c r="T53" s="87"/>
      <c r="U53" s="87"/>
      <c r="V53" s="87"/>
      <c r="W53" s="9"/>
      <c r="Y53" t="s">
        <v>114</v>
      </c>
    </row>
    <row r="54" spans="2:41" ht="30" customHeight="1" x14ac:dyDescent="0.45">
      <c r="B54" s="86"/>
      <c r="C54" s="86"/>
      <c r="D54" s="86"/>
      <c r="E54" s="80"/>
      <c r="F54" s="80"/>
      <c r="G54" s="80"/>
      <c r="H54" s="80"/>
      <c r="I54" s="80"/>
      <c r="J54" s="80"/>
      <c r="K54" s="86"/>
      <c r="L54" s="86"/>
      <c r="M54" s="86"/>
      <c r="N54" s="86"/>
      <c r="O54" s="86"/>
      <c r="P54" s="86"/>
      <c r="Q54" s="86"/>
      <c r="R54" s="86"/>
      <c r="S54" s="86"/>
      <c r="T54" s="87"/>
      <c r="U54" s="87"/>
      <c r="V54" s="87"/>
      <c r="W54" s="9"/>
      <c r="Y54" t="s">
        <v>115</v>
      </c>
    </row>
    <row r="55" spans="2:41" ht="30" customHeight="1" x14ac:dyDescent="0.45">
      <c r="B55" s="86"/>
      <c r="C55" s="86"/>
      <c r="D55" s="86"/>
      <c r="E55" s="80"/>
      <c r="F55" s="80"/>
      <c r="G55" s="80"/>
      <c r="H55" s="80"/>
      <c r="I55" s="80"/>
      <c r="J55" s="80"/>
      <c r="K55" s="86"/>
      <c r="L55" s="86"/>
      <c r="M55" s="86"/>
      <c r="N55" s="86"/>
      <c r="O55" s="86"/>
      <c r="P55" s="86"/>
      <c r="Q55" s="86"/>
      <c r="R55" s="86"/>
      <c r="S55" s="86"/>
      <c r="T55" s="87"/>
      <c r="U55" s="87"/>
      <c r="V55" s="87"/>
      <c r="W55" s="9"/>
      <c r="Y55" t="s">
        <v>116</v>
      </c>
    </row>
    <row r="56" spans="2:41" ht="30" customHeight="1" x14ac:dyDescent="0.45">
      <c r="B56" s="86"/>
      <c r="C56" s="86"/>
      <c r="D56" s="86"/>
      <c r="E56" s="80"/>
      <c r="F56" s="80"/>
      <c r="G56" s="80"/>
      <c r="H56" s="80"/>
      <c r="I56" s="80"/>
      <c r="J56" s="80"/>
      <c r="K56" s="86"/>
      <c r="L56" s="86"/>
      <c r="M56" s="86"/>
      <c r="N56" s="86"/>
      <c r="O56" s="86"/>
      <c r="P56" s="86"/>
      <c r="Q56" s="86"/>
      <c r="R56" s="86"/>
      <c r="S56" s="86"/>
      <c r="T56" s="87"/>
      <c r="U56" s="87"/>
      <c r="V56" s="87"/>
      <c r="W56" s="9"/>
      <c r="Y56" t="s">
        <v>117</v>
      </c>
    </row>
    <row r="57" spans="2:41" ht="30" customHeight="1" x14ac:dyDescent="0.45">
      <c r="B57" s="89"/>
      <c r="C57" s="89"/>
      <c r="D57" s="89"/>
      <c r="E57" s="90"/>
      <c r="F57" s="90"/>
      <c r="G57" s="90"/>
      <c r="H57" s="90"/>
      <c r="I57" s="90"/>
      <c r="J57" s="90"/>
      <c r="K57" s="89"/>
      <c r="L57" s="89"/>
      <c r="M57" s="89"/>
      <c r="N57" s="89"/>
      <c r="O57" s="89"/>
      <c r="P57" s="89"/>
      <c r="Q57" s="89"/>
      <c r="R57" s="89"/>
      <c r="S57" s="89"/>
      <c r="T57" s="79"/>
      <c r="U57" s="79"/>
      <c r="V57" s="79"/>
      <c r="W57" s="9"/>
      <c r="Y57" s="10" t="s">
        <v>118</v>
      </c>
    </row>
    <row r="58" spans="2:41" x14ac:dyDescent="0.45">
      <c r="B58" s="9"/>
      <c r="C58" s="9"/>
      <c r="D58" s="9"/>
      <c r="E58" s="9"/>
      <c r="F58" s="9"/>
      <c r="G58" s="9"/>
      <c r="H58" s="9"/>
      <c r="I58" s="9"/>
      <c r="J58" s="9"/>
      <c r="K58" s="9"/>
      <c r="L58" s="9"/>
      <c r="M58" s="9"/>
      <c r="N58" s="9"/>
      <c r="O58" s="9"/>
      <c r="P58" s="9"/>
      <c r="Q58" s="9"/>
      <c r="R58" s="9"/>
      <c r="S58" s="9"/>
      <c r="T58" s="9"/>
      <c r="U58" s="9"/>
      <c r="V58" s="9"/>
      <c r="W58" s="9"/>
      <c r="Y58" s="10"/>
      <c r="Z58" s="10"/>
      <c r="AA58" s="10"/>
      <c r="AB58" s="10"/>
      <c r="AC58" s="10"/>
      <c r="AD58" s="164" t="s">
        <v>71</v>
      </c>
      <c r="AE58" s="164"/>
      <c r="AF58" s="164"/>
      <c r="AG58" s="164"/>
      <c r="AH58" s="164"/>
      <c r="AI58" s="164"/>
      <c r="AJ58" s="164" t="s">
        <v>72</v>
      </c>
      <c r="AK58" s="164"/>
      <c r="AL58" s="164"/>
      <c r="AM58" s="164"/>
      <c r="AN58" s="164"/>
      <c r="AO58" s="164"/>
    </row>
    <row r="59" spans="2:41" x14ac:dyDescent="0.45">
      <c r="B59" s="9" t="s">
        <v>70</v>
      </c>
      <c r="C59" s="9"/>
      <c r="D59" s="9"/>
      <c r="E59" s="9"/>
      <c r="F59" s="9"/>
      <c r="G59" s="9"/>
      <c r="H59" s="9"/>
      <c r="I59" s="9"/>
      <c r="J59" s="9"/>
      <c r="K59" s="9"/>
      <c r="L59" s="9"/>
      <c r="M59" s="9"/>
      <c r="N59" s="9"/>
      <c r="O59" s="9"/>
      <c r="P59" s="9"/>
      <c r="Q59" s="9"/>
      <c r="R59" s="9"/>
      <c r="S59" s="9"/>
      <c r="T59" s="9"/>
      <c r="U59" s="9"/>
      <c r="V59" s="9"/>
      <c r="W59" s="9"/>
      <c r="Y59" s="10"/>
      <c r="Z59" s="10"/>
      <c r="AA59" s="10"/>
      <c r="AB59" s="10"/>
      <c r="AC59" s="10"/>
      <c r="AD59" s="12"/>
      <c r="AE59" s="12"/>
      <c r="AF59" s="12"/>
      <c r="AG59" s="12"/>
      <c r="AH59" s="12"/>
      <c r="AI59" s="12"/>
      <c r="AJ59" s="12"/>
      <c r="AK59" s="12"/>
      <c r="AL59" s="12"/>
      <c r="AM59" s="12"/>
      <c r="AN59" s="12"/>
      <c r="AO59" s="12"/>
    </row>
    <row r="60" spans="2:41" x14ac:dyDescent="0.45">
      <c r="B60" s="165" t="s">
        <v>35</v>
      </c>
      <c r="C60" s="166"/>
      <c r="D60" s="166"/>
      <c r="E60" s="166"/>
      <c r="F60" s="166"/>
      <c r="G60" s="166"/>
      <c r="H60" s="167"/>
      <c r="I60" s="165" t="s">
        <v>73</v>
      </c>
      <c r="J60" s="167"/>
      <c r="K60" s="165" t="s">
        <v>74</v>
      </c>
      <c r="L60" s="167"/>
      <c r="M60" s="165" t="s">
        <v>75</v>
      </c>
      <c r="N60" s="166"/>
      <c r="O60" s="167"/>
      <c r="P60" s="165" t="s">
        <v>190</v>
      </c>
      <c r="Q60" s="166"/>
      <c r="R60" s="167"/>
      <c r="S60" s="165" t="s">
        <v>76</v>
      </c>
      <c r="T60" s="167"/>
      <c r="U60" s="165" t="s">
        <v>182</v>
      </c>
      <c r="V60" s="167"/>
      <c r="W60" s="9"/>
      <c r="Y60" s="10" t="s">
        <v>77</v>
      </c>
      <c r="Z60" s="10" t="s">
        <v>78</v>
      </c>
      <c r="AA60" s="10" t="s">
        <v>79</v>
      </c>
      <c r="AB60" s="10" t="s">
        <v>80</v>
      </c>
      <c r="AC60" s="10" t="s">
        <v>140</v>
      </c>
      <c r="AD60" s="10" t="s">
        <v>81</v>
      </c>
      <c r="AE60" s="10" t="s">
        <v>82</v>
      </c>
      <c r="AF60" s="10" t="s">
        <v>83</v>
      </c>
      <c r="AG60" s="10" t="s">
        <v>84</v>
      </c>
      <c r="AH60" s="10" t="s">
        <v>85</v>
      </c>
      <c r="AI60" s="10" t="s">
        <v>86</v>
      </c>
      <c r="AJ60" s="10" t="s">
        <v>81</v>
      </c>
      <c r="AK60" s="10" t="s">
        <v>82</v>
      </c>
      <c r="AL60" s="10" t="s">
        <v>83</v>
      </c>
      <c r="AM60" s="10" t="s">
        <v>84</v>
      </c>
      <c r="AN60" s="10" t="s">
        <v>85</v>
      </c>
      <c r="AO60" s="10" t="s">
        <v>86</v>
      </c>
    </row>
    <row r="61" spans="2:41" ht="30" customHeight="1" x14ac:dyDescent="0.45">
      <c r="B61" s="168" t="s">
        <v>87</v>
      </c>
      <c r="C61" s="169"/>
      <c r="D61" s="169"/>
      <c r="E61" s="169"/>
      <c r="F61" s="169"/>
      <c r="G61" s="169"/>
      <c r="H61" s="170"/>
      <c r="I61" s="171" t="str">
        <f t="shared" ref="I61:I71" si="9">IF($I$14=$Y$60,$Y61,IF($I$14=$Z$60,$Z61,""))</f>
        <v/>
      </c>
      <c r="J61" s="172"/>
      <c r="K61" s="173"/>
      <c r="L61" s="174"/>
      <c r="M61" s="175"/>
      <c r="N61" s="176"/>
      <c r="O61" s="177"/>
      <c r="P61" s="178"/>
      <c r="Q61" s="179"/>
      <c r="R61" s="180"/>
      <c r="S61" s="171">
        <f>SUM(K61:R61)</f>
        <v>0</v>
      </c>
      <c r="T61" s="172"/>
      <c r="U61" s="105" t="str">
        <f>IF(AND($I$14="主任教諭",$S61&gt;=$AA61),Y73,IF(AND($I$14="教諭",$S61&gt;=$AB61),Y73,Z73))</f>
        <v>未受講</v>
      </c>
      <c r="V61" s="106"/>
      <c r="W61" s="9"/>
      <c r="Y61" s="11">
        <v>6</v>
      </c>
      <c r="Z61" s="11">
        <v>6</v>
      </c>
      <c r="AA61" s="10">
        <v>6</v>
      </c>
      <c r="AB61" s="10">
        <v>6</v>
      </c>
      <c r="AC61" s="10">
        <f t="shared" ref="AC61:AC71" si="10">IF($I$14=$Y$60,$AA61,$AB61)</f>
        <v>6</v>
      </c>
      <c r="AD61" s="10" t="str">
        <f>Y17</f>
        <v/>
      </c>
      <c r="AE61" s="10" t="str">
        <f>Y18</f>
        <v/>
      </c>
      <c r="AF61" s="10" t="str">
        <f>Y19</f>
        <v/>
      </c>
      <c r="AG61" s="10" t="str">
        <f>Y20</f>
        <v/>
      </c>
      <c r="AH61" s="10" t="str">
        <f>Y21</f>
        <v/>
      </c>
      <c r="AI61" s="10" t="str">
        <f>Y22</f>
        <v/>
      </c>
      <c r="AJ61" s="10" t="str">
        <f>Y17</f>
        <v/>
      </c>
      <c r="AK61" s="10" t="str">
        <f>Y18</f>
        <v/>
      </c>
      <c r="AL61" s="10" t="str">
        <f>Y19</f>
        <v/>
      </c>
      <c r="AM61" s="10" t="str">
        <f>Y20</f>
        <v/>
      </c>
      <c r="AN61" s="10" t="str">
        <f>Y21</f>
        <v/>
      </c>
      <c r="AO61" s="10" t="str">
        <f>Y22</f>
        <v/>
      </c>
    </row>
    <row r="62" spans="2:41" ht="29.25" customHeight="1" x14ac:dyDescent="0.45">
      <c r="B62" s="181" t="s">
        <v>13</v>
      </c>
      <c r="C62" s="187" t="s">
        <v>185</v>
      </c>
      <c r="D62" s="187"/>
      <c r="E62" s="33" t="s">
        <v>177</v>
      </c>
      <c r="F62" s="257"/>
      <c r="G62" s="257"/>
      <c r="H62" s="258"/>
      <c r="I62" s="41" t="str">
        <f>IF($I$14=$Y$60,$Y62,IF($I$14=$Z$60,$Z62,""))</f>
        <v/>
      </c>
      <c r="J62" s="42"/>
      <c r="K62" s="41" t="str">
        <f>IF(AND(OR($U$14="ⅲ",$U$14="ⅱ",$U$15="ⅲ",$U$15="ⅱ"),OR($AD$61=1,$AJ$61=1)),IF($I$14=$Y$60,$AD62,$AJ62),IF(AND(OR($U$14="ⅲ",$U$15="ⅲ"),SUM($AE$61:$AG$61,$AK$61:$AM$61)&gt;=1),IF($I$14=$Y$60,$AE62,$AK62),""))</f>
        <v/>
      </c>
      <c r="L62" s="42"/>
      <c r="M62" s="35"/>
      <c r="N62" s="36"/>
      <c r="O62" s="37"/>
      <c r="P62" s="38"/>
      <c r="Q62" s="39"/>
      <c r="R62" s="40"/>
      <c r="S62" s="41">
        <f>SUM(K62:R65)</f>
        <v>0</v>
      </c>
      <c r="T62" s="42"/>
      <c r="U62" s="183" t="str">
        <f>IF(AND($I$14="主任教諭",$S62&gt;=$AA62,SUM(M62:R62)&gt;=3,SUM(M63:R63)&gt;=3,SUM(M64:R64)&gt;=3),Y73,IF(AND($I$14="教諭",$S62&gt;=$AB62,SUM(M62:R62)&gt;=3,SUM(M63:R63)&gt;=3,SUM(M64:R64)&gt;=3),Y73,Z73))</f>
        <v>未受講</v>
      </c>
      <c r="V62" s="184"/>
      <c r="W62" s="9"/>
      <c r="Y62" s="11">
        <v>24</v>
      </c>
      <c r="Z62" s="11" t="s">
        <v>88</v>
      </c>
      <c r="AA62" s="10">
        <v>24</v>
      </c>
      <c r="AB62" s="10">
        <v>24</v>
      </c>
      <c r="AC62" s="10">
        <f t="shared" si="10"/>
        <v>24</v>
      </c>
      <c r="AD62" s="10">
        <v>24</v>
      </c>
      <c r="AE62" s="10">
        <v>24</v>
      </c>
      <c r="AF62" s="10">
        <v>24</v>
      </c>
      <c r="AG62" s="10">
        <v>24</v>
      </c>
      <c r="AH62" s="10"/>
      <c r="AI62" s="10"/>
      <c r="AJ62" s="10">
        <v>60</v>
      </c>
      <c r="AK62" s="10">
        <v>60</v>
      </c>
      <c r="AL62" s="10">
        <v>60</v>
      </c>
      <c r="AM62" s="10">
        <v>60</v>
      </c>
      <c r="AN62" s="10"/>
      <c r="AO62" s="10"/>
    </row>
    <row r="63" spans="2:41" ht="29.25" customHeight="1" x14ac:dyDescent="0.45">
      <c r="B63" s="181"/>
      <c r="C63" s="187" t="s">
        <v>186</v>
      </c>
      <c r="D63" s="187"/>
      <c r="E63" s="33" t="s">
        <v>177</v>
      </c>
      <c r="F63" s="257"/>
      <c r="G63" s="257"/>
      <c r="H63" s="258"/>
      <c r="I63" s="41"/>
      <c r="J63" s="42"/>
      <c r="K63" s="41"/>
      <c r="L63" s="42"/>
      <c r="M63" s="35"/>
      <c r="N63" s="36"/>
      <c r="O63" s="37"/>
      <c r="P63" s="38"/>
      <c r="Q63" s="39"/>
      <c r="R63" s="40"/>
      <c r="S63" s="41"/>
      <c r="T63" s="42"/>
      <c r="U63" s="183"/>
      <c r="V63" s="184"/>
      <c r="W63" s="9"/>
      <c r="Y63" s="11"/>
      <c r="Z63" s="11"/>
      <c r="AA63" s="10"/>
      <c r="AB63" s="10"/>
      <c r="AC63" s="10"/>
      <c r="AD63" s="10"/>
      <c r="AE63" s="10"/>
      <c r="AF63" s="10"/>
      <c r="AG63" s="10"/>
      <c r="AH63" s="10"/>
      <c r="AI63" s="10"/>
      <c r="AJ63" s="10"/>
      <c r="AK63" s="10"/>
      <c r="AL63" s="10"/>
      <c r="AM63" s="10"/>
      <c r="AN63" s="10"/>
      <c r="AO63" s="10"/>
    </row>
    <row r="64" spans="2:41" ht="29.25" customHeight="1" x14ac:dyDescent="0.45">
      <c r="B64" s="181"/>
      <c r="C64" s="187" t="s">
        <v>187</v>
      </c>
      <c r="D64" s="187"/>
      <c r="E64" s="33" t="s">
        <v>177</v>
      </c>
      <c r="F64" s="257"/>
      <c r="G64" s="257"/>
      <c r="H64" s="258"/>
      <c r="I64" s="41"/>
      <c r="J64" s="42"/>
      <c r="K64" s="41"/>
      <c r="L64" s="42"/>
      <c r="M64" s="35"/>
      <c r="N64" s="36"/>
      <c r="O64" s="37"/>
      <c r="P64" s="38"/>
      <c r="Q64" s="39"/>
      <c r="R64" s="40"/>
      <c r="S64" s="41"/>
      <c r="T64" s="42"/>
      <c r="U64" s="183"/>
      <c r="V64" s="184"/>
      <c r="W64" s="9"/>
      <c r="Y64" s="11"/>
      <c r="Z64" s="11"/>
      <c r="AA64" s="10"/>
      <c r="AB64" s="10"/>
      <c r="AC64" s="10"/>
      <c r="AD64" s="10"/>
      <c r="AE64" s="10"/>
      <c r="AF64" s="10"/>
      <c r="AG64" s="10"/>
      <c r="AH64" s="10"/>
      <c r="AI64" s="10"/>
      <c r="AJ64" s="10"/>
      <c r="AK64" s="10"/>
      <c r="AL64" s="10"/>
      <c r="AM64" s="10"/>
      <c r="AN64" s="10"/>
      <c r="AO64" s="10"/>
    </row>
    <row r="65" spans="2:41" ht="29.25" customHeight="1" x14ac:dyDescent="0.45">
      <c r="B65" s="181"/>
      <c r="C65" s="43" t="s">
        <v>176</v>
      </c>
      <c r="D65" s="43"/>
      <c r="E65" s="43"/>
      <c r="F65" s="43"/>
      <c r="G65" s="43"/>
      <c r="H65" s="44"/>
      <c r="I65" s="41"/>
      <c r="J65" s="42"/>
      <c r="K65" s="41"/>
      <c r="L65" s="42"/>
      <c r="M65" s="35"/>
      <c r="N65" s="36"/>
      <c r="O65" s="37"/>
      <c r="P65" s="38"/>
      <c r="Q65" s="39"/>
      <c r="R65" s="40"/>
      <c r="S65" s="41"/>
      <c r="T65" s="42"/>
      <c r="U65" s="183"/>
      <c r="V65" s="184"/>
      <c r="W65" s="9"/>
      <c r="Y65" s="11"/>
      <c r="Z65" s="11"/>
      <c r="AA65" s="10"/>
      <c r="AB65" s="10"/>
      <c r="AC65" s="10"/>
      <c r="AD65" s="10"/>
      <c r="AE65" s="10"/>
      <c r="AF65" s="10"/>
      <c r="AG65" s="10"/>
      <c r="AH65" s="10"/>
      <c r="AI65" s="10"/>
      <c r="AJ65" s="10"/>
      <c r="AK65" s="10"/>
      <c r="AL65" s="10"/>
      <c r="AM65" s="10"/>
      <c r="AN65" s="10"/>
      <c r="AO65" s="10"/>
    </row>
    <row r="66" spans="2:41" ht="30" customHeight="1" x14ac:dyDescent="0.45">
      <c r="B66" s="182" t="s">
        <v>14</v>
      </c>
      <c r="C66" s="43"/>
      <c r="D66" s="43"/>
      <c r="E66" s="43"/>
      <c r="F66" s="43"/>
      <c r="G66" s="43"/>
      <c r="H66" s="44"/>
      <c r="I66" s="41" t="str">
        <f t="shared" si="9"/>
        <v/>
      </c>
      <c r="J66" s="42"/>
      <c r="K66" s="41" t="str">
        <f t="shared" ref="K66:K67" si="11">IF(AND(OR($U$14="ⅲ",$U$14="ⅱ",$U$15="ⅲ",$U$15="ⅱ"),OR($AD$61=1,$AJ$61=1)),IF($I$14=$Y$60,$AD66,$AJ66),IF(AND(OR($U$14="ⅲ",$U$15="ⅲ"),SUM($AE$61:$AG$61,$AK$61:$AM$61)&gt;=1),IF($I$14=$Y$60,$AE66,$AK66),""))</f>
        <v/>
      </c>
      <c r="L66" s="42"/>
      <c r="M66" s="35"/>
      <c r="N66" s="36"/>
      <c r="O66" s="37"/>
      <c r="P66" s="38"/>
      <c r="Q66" s="39"/>
      <c r="R66" s="40"/>
      <c r="S66" s="41">
        <f>SUM(K66:R66)</f>
        <v>0</v>
      </c>
      <c r="T66" s="42"/>
      <c r="U66" s="183" t="str">
        <f>IF(AND($I$14="主任教諭",$S66&gt;=$AA66),Y73,IF(AND($I$14="教諭",$S66&gt;=$AB66),Y73,Z73))</f>
        <v>未受講</v>
      </c>
      <c r="V66" s="184"/>
      <c r="W66" s="9"/>
      <c r="Y66" s="11" t="s">
        <v>89</v>
      </c>
      <c r="Z66" s="11" t="s">
        <v>90</v>
      </c>
      <c r="AA66" s="10">
        <v>3</v>
      </c>
      <c r="AB66" s="10">
        <v>6</v>
      </c>
      <c r="AC66" s="10">
        <f t="shared" si="10"/>
        <v>6</v>
      </c>
      <c r="AD66" s="10">
        <v>6</v>
      </c>
      <c r="AE66" s="10">
        <v>6</v>
      </c>
      <c r="AF66" s="10">
        <v>6</v>
      </c>
      <c r="AG66" s="10">
        <v>6</v>
      </c>
      <c r="AH66" s="10"/>
      <c r="AI66" s="10"/>
      <c r="AJ66" s="10">
        <v>42</v>
      </c>
      <c r="AK66" s="10">
        <v>42</v>
      </c>
      <c r="AL66" s="10">
        <v>42</v>
      </c>
      <c r="AM66" s="10">
        <v>42</v>
      </c>
      <c r="AN66" s="10"/>
      <c r="AO66" s="10"/>
    </row>
    <row r="67" spans="2:41" ht="30" customHeight="1" x14ac:dyDescent="0.45">
      <c r="B67" s="182" t="s">
        <v>91</v>
      </c>
      <c r="C67" s="43"/>
      <c r="D67" s="43"/>
      <c r="E67" s="43"/>
      <c r="F67" s="43"/>
      <c r="G67" s="43"/>
      <c r="H67" s="44"/>
      <c r="I67" s="41" t="str">
        <f t="shared" si="9"/>
        <v/>
      </c>
      <c r="J67" s="42"/>
      <c r="K67" s="41" t="str">
        <f t="shared" si="11"/>
        <v/>
      </c>
      <c r="L67" s="42"/>
      <c r="M67" s="35"/>
      <c r="N67" s="36"/>
      <c r="O67" s="37"/>
      <c r="P67" s="38"/>
      <c r="Q67" s="39"/>
      <c r="R67" s="40"/>
      <c r="S67" s="41">
        <f t="shared" ref="S67:S71" si="12">SUM(K67:R67)</f>
        <v>0</v>
      </c>
      <c r="T67" s="42"/>
      <c r="U67" s="183" t="str">
        <f>IF(AND($I$14="主任教諭",$S67&gt;=$AA67),Y73,IF(AND($I$14="教諭",$S67&gt;=$AB67),Y73,Z73))</f>
        <v>未受講</v>
      </c>
      <c r="V67" s="184"/>
      <c r="W67" s="9"/>
      <c r="Y67" s="11" t="s">
        <v>89</v>
      </c>
      <c r="Z67" s="11" t="s">
        <v>90</v>
      </c>
      <c r="AA67" s="10">
        <v>3</v>
      </c>
      <c r="AB67" s="10">
        <v>6</v>
      </c>
      <c r="AC67" s="10">
        <f t="shared" si="10"/>
        <v>6</v>
      </c>
      <c r="AD67" s="10">
        <v>6</v>
      </c>
      <c r="AE67" s="10">
        <v>6</v>
      </c>
      <c r="AF67" s="10">
        <v>6</v>
      </c>
      <c r="AG67" s="10">
        <v>6</v>
      </c>
      <c r="AH67" s="10"/>
      <c r="AI67" s="10"/>
      <c r="AJ67" s="10">
        <v>42</v>
      </c>
      <c r="AK67" s="10">
        <v>42</v>
      </c>
      <c r="AL67" s="10">
        <v>42</v>
      </c>
      <c r="AM67" s="10">
        <v>42</v>
      </c>
      <c r="AN67" s="10"/>
      <c r="AO67" s="10"/>
    </row>
    <row r="68" spans="2:41" ht="30" customHeight="1" x14ac:dyDescent="0.45">
      <c r="B68" s="182" t="s">
        <v>92</v>
      </c>
      <c r="C68" s="43"/>
      <c r="D68" s="43"/>
      <c r="E68" s="43"/>
      <c r="F68" s="43"/>
      <c r="G68" s="43"/>
      <c r="H68" s="44"/>
      <c r="I68" s="41" t="str">
        <f t="shared" si="9"/>
        <v/>
      </c>
      <c r="J68" s="42"/>
      <c r="K68" s="41" t="str">
        <f>IF(AND(OR($U$14="ⅲ",$U$14="ⅱ",$U$15="ⅲ",$U$15="ⅱ"),OR($AD$61=1,$AJ$61=1)),IF($I$14=$Y$60,$AD68,$AJ68),IF(AND(OR($U$14="ⅲ",$U$15="ⅲ"),SUM($AE$61:$AG$61,$AK$61:$AM$61)&gt;=1),IF($I$14=$Y$60,$AE68,$AK68),IF(AND(OR($U$14="ⅲ",$U$14="ⅱ",$U$15="ⅲ",$U$15="ⅱ"),OR($AI$61=1,$AO$61=1)),IF($I$14=$Y$60,$AI68,$AO68),"")))</f>
        <v/>
      </c>
      <c r="L68" s="42"/>
      <c r="M68" s="35"/>
      <c r="N68" s="36"/>
      <c r="O68" s="37"/>
      <c r="P68" s="38"/>
      <c r="Q68" s="39"/>
      <c r="R68" s="40"/>
      <c r="S68" s="41">
        <f t="shared" si="12"/>
        <v>0</v>
      </c>
      <c r="T68" s="42"/>
      <c r="U68" s="183" t="str">
        <f>IF(AND($I$14="主任教諭",$S68&gt;=$AA68),Y73,IF(AND($I$14="教諭",$S68&gt;=$AB68),Y73,Z73))</f>
        <v>未受講</v>
      </c>
      <c r="V68" s="184"/>
      <c r="W68" s="9"/>
      <c r="Y68" s="11" t="s">
        <v>89</v>
      </c>
      <c r="Z68" s="11" t="s">
        <v>90</v>
      </c>
      <c r="AA68" s="10">
        <v>3</v>
      </c>
      <c r="AB68" s="10">
        <v>6</v>
      </c>
      <c r="AC68" s="10">
        <f t="shared" si="10"/>
        <v>6</v>
      </c>
      <c r="AD68" s="10">
        <v>6</v>
      </c>
      <c r="AE68" s="10">
        <v>6</v>
      </c>
      <c r="AF68" s="10">
        <v>6</v>
      </c>
      <c r="AG68" s="10">
        <v>6</v>
      </c>
      <c r="AH68" s="10"/>
      <c r="AI68" s="10">
        <v>6</v>
      </c>
      <c r="AJ68" s="10">
        <v>42</v>
      </c>
      <c r="AK68" s="10">
        <v>42</v>
      </c>
      <c r="AL68" s="10">
        <v>42</v>
      </c>
      <c r="AM68" s="10">
        <v>42</v>
      </c>
      <c r="AN68" s="10"/>
      <c r="AO68" s="10">
        <v>12</v>
      </c>
    </row>
    <row r="69" spans="2:41" ht="30" customHeight="1" x14ac:dyDescent="0.45">
      <c r="B69" s="182" t="s">
        <v>93</v>
      </c>
      <c r="C69" s="43"/>
      <c r="D69" s="43"/>
      <c r="E69" s="43"/>
      <c r="F69" s="43"/>
      <c r="G69" s="43"/>
      <c r="H69" s="44"/>
      <c r="I69" s="41" t="str">
        <f t="shared" si="9"/>
        <v/>
      </c>
      <c r="J69" s="42"/>
      <c r="K69" s="191"/>
      <c r="L69" s="192"/>
      <c r="M69" s="35"/>
      <c r="N69" s="36"/>
      <c r="O69" s="37"/>
      <c r="P69" s="38"/>
      <c r="Q69" s="39"/>
      <c r="R69" s="40"/>
      <c r="S69" s="41">
        <f t="shared" si="12"/>
        <v>0</v>
      </c>
      <c r="T69" s="42"/>
      <c r="U69" s="183" t="str">
        <f>IF(AND($I$14="主任教諭",$S69&gt;=$AA69),Y73,IF(AND($I$14="教諭",$S69&gt;=$AB69),Y73,Z73))</f>
        <v>未受講</v>
      </c>
      <c r="V69" s="184"/>
      <c r="W69" s="9"/>
      <c r="Y69" s="11" t="s">
        <v>89</v>
      </c>
      <c r="Z69" s="11" t="s">
        <v>89</v>
      </c>
      <c r="AA69" s="10">
        <v>3</v>
      </c>
      <c r="AB69" s="10">
        <v>3</v>
      </c>
      <c r="AC69" s="10">
        <f t="shared" si="10"/>
        <v>3</v>
      </c>
      <c r="AD69" s="10"/>
      <c r="AE69" s="10"/>
      <c r="AF69" s="10"/>
      <c r="AG69" s="10"/>
      <c r="AH69" s="10"/>
      <c r="AI69" s="10"/>
      <c r="AJ69" s="10"/>
      <c r="AK69" s="10"/>
      <c r="AL69" s="10"/>
      <c r="AM69" s="10"/>
      <c r="AN69" s="10"/>
      <c r="AO69" s="10"/>
    </row>
    <row r="70" spans="2:41" ht="30" customHeight="1" x14ac:dyDescent="0.45">
      <c r="B70" s="182" t="s">
        <v>94</v>
      </c>
      <c r="C70" s="43"/>
      <c r="D70" s="43"/>
      <c r="E70" s="43"/>
      <c r="F70" s="43"/>
      <c r="G70" s="43"/>
      <c r="H70" s="44"/>
      <c r="I70" s="41" t="str">
        <f t="shared" si="9"/>
        <v/>
      </c>
      <c r="J70" s="42"/>
      <c r="K70" s="191"/>
      <c r="L70" s="192"/>
      <c r="M70" s="35"/>
      <c r="N70" s="36"/>
      <c r="O70" s="37"/>
      <c r="P70" s="38"/>
      <c r="Q70" s="39"/>
      <c r="R70" s="40"/>
      <c r="S70" s="41">
        <f t="shared" si="12"/>
        <v>0</v>
      </c>
      <c r="T70" s="42"/>
      <c r="U70" s="183" t="str">
        <f>IF(AND($I$14="主任教諭",$S70&gt;=$AA70),Y73,IF(AND($I$14="教諭",$S70&gt;=$AB70),Y73,Z73))</f>
        <v>未受講</v>
      </c>
      <c r="V70" s="184"/>
      <c r="W70" s="9"/>
      <c r="Y70" s="11" t="s">
        <v>89</v>
      </c>
      <c r="Z70" s="11" t="s">
        <v>89</v>
      </c>
      <c r="AA70" s="10">
        <v>3</v>
      </c>
      <c r="AB70" s="10">
        <v>3</v>
      </c>
      <c r="AC70" s="10">
        <f t="shared" si="10"/>
        <v>3</v>
      </c>
      <c r="AD70" s="10"/>
      <c r="AE70" s="10"/>
      <c r="AF70" s="10"/>
      <c r="AG70" s="10"/>
      <c r="AH70" s="10"/>
      <c r="AI70" s="10"/>
      <c r="AJ70" s="10"/>
      <c r="AK70" s="10"/>
      <c r="AL70" s="10"/>
      <c r="AM70" s="10"/>
      <c r="AN70" s="10"/>
      <c r="AO70" s="10"/>
    </row>
    <row r="71" spans="2:41" ht="30" customHeight="1" thickBot="1" x14ac:dyDescent="0.5">
      <c r="B71" s="197" t="s">
        <v>95</v>
      </c>
      <c r="C71" s="198"/>
      <c r="D71" s="198"/>
      <c r="E71" s="198"/>
      <c r="F71" s="198"/>
      <c r="G71" s="198"/>
      <c r="H71" s="199"/>
      <c r="I71" s="200" t="str">
        <f t="shared" si="9"/>
        <v/>
      </c>
      <c r="J71" s="201"/>
      <c r="K71" s="200" t="str">
        <f>IF(AND(OR($U$14="ⅲ",$U$14="ⅱ",$U$15="ⅲ",$U$15="ⅱ"),OR($AI$61=1,$AO$61=1)),AI71,"")</f>
        <v/>
      </c>
      <c r="L71" s="201"/>
      <c r="M71" s="202"/>
      <c r="N71" s="203"/>
      <c r="O71" s="204"/>
      <c r="P71" s="205"/>
      <c r="Q71" s="206"/>
      <c r="R71" s="207"/>
      <c r="S71" s="208">
        <f t="shared" si="12"/>
        <v>0</v>
      </c>
      <c r="T71" s="209"/>
      <c r="U71" s="210" t="str">
        <f>IF(AND($I$14="主任教諭",$S71&gt;=$AA71),Y73,IF(AND($I$14="教諭",$S71&gt;=$AB71),Y73,Z73))</f>
        <v>未受講</v>
      </c>
      <c r="V71" s="211"/>
      <c r="W71" s="9"/>
      <c r="Y71" s="11">
        <v>6</v>
      </c>
      <c r="Z71" s="11">
        <v>6</v>
      </c>
      <c r="AA71" s="10">
        <v>6</v>
      </c>
      <c r="AB71" s="10">
        <v>6</v>
      </c>
      <c r="AC71" s="10">
        <f t="shared" si="10"/>
        <v>6</v>
      </c>
      <c r="AD71" s="10"/>
      <c r="AE71" s="10"/>
      <c r="AF71" s="10"/>
      <c r="AG71" s="10"/>
      <c r="AH71" s="10"/>
      <c r="AI71" s="10">
        <v>6</v>
      </c>
      <c r="AJ71" s="10"/>
      <c r="AK71" s="10"/>
      <c r="AL71" s="10"/>
      <c r="AM71" s="10"/>
      <c r="AN71" s="10"/>
      <c r="AO71" s="10">
        <v>6</v>
      </c>
    </row>
    <row r="72" spans="2:41" ht="24.9" customHeight="1" thickTop="1" x14ac:dyDescent="0.45">
      <c r="B72" s="32"/>
      <c r="C72" s="9"/>
      <c r="D72" s="9"/>
      <c r="E72" s="9"/>
      <c r="F72" s="9"/>
      <c r="G72" s="9"/>
      <c r="H72" s="9"/>
      <c r="I72" s="9"/>
      <c r="J72" s="9"/>
      <c r="K72" s="9"/>
      <c r="L72" s="9"/>
      <c r="M72" s="216" t="str">
        <f>IF(S72&lt;AC72,"※　総時数が不足しています（実施の手引の27ページを御確認ください）","")</f>
        <v>※　総時数が不足しています（実施の手引の27ページを御確認ください）</v>
      </c>
      <c r="N72" s="216"/>
      <c r="O72" s="216"/>
      <c r="P72" s="216"/>
      <c r="Q72" s="216"/>
      <c r="R72" s="216"/>
      <c r="S72" s="212">
        <f>SUM(S61:T71)</f>
        <v>0</v>
      </c>
      <c r="T72" s="213"/>
      <c r="U72" s="193" t="str">
        <f>IF(AND($I$14=Y60,SUM($S$61:$T$71)&gt;=Y72,$U$61=$Y$73,$U$62=$Y$73,$U$66=$Y$73,$U$67=$Y$73,$U$68=$Y$73,$U$69=$Y$73,$U$70=$Y$73,$U$71=$Y$73),Y74,IF(AND($I$14=Z60,SUM($S$61:$T$71)&gt;=Z72,$U$61=$Y$73,$U$62=$Y$73,$U$66=$Y$73,$U$67=$Y$73,$U$68=$Y$73,$U$69=$Y$73,$U$70=$Y$73,$U$71=$Y$73),Y74,Z74))</f>
        <v>未修了</v>
      </c>
      <c r="V72" s="194"/>
      <c r="W72" s="9"/>
      <c r="Y72" s="10">
        <v>54</v>
      </c>
      <c r="Z72" s="10">
        <v>90</v>
      </c>
      <c r="AA72" s="10"/>
      <c r="AB72" s="10"/>
      <c r="AC72" s="10">
        <f>IF($I$14=$Y$60,Y72,Z72)</f>
        <v>90</v>
      </c>
      <c r="AD72" s="10"/>
      <c r="AE72" s="10"/>
      <c r="AF72" s="10"/>
      <c r="AG72" s="10"/>
      <c r="AH72" s="10"/>
      <c r="AI72" s="10"/>
      <c r="AJ72" s="10"/>
      <c r="AK72" s="10"/>
      <c r="AL72" s="10"/>
      <c r="AM72" s="10"/>
      <c r="AN72" s="10"/>
      <c r="AO72" s="10"/>
    </row>
    <row r="73" spans="2:41" ht="24.9" customHeight="1" thickBot="1" x14ac:dyDescent="0.5">
      <c r="B73" s="32"/>
      <c r="C73" s="9"/>
      <c r="D73" s="9"/>
      <c r="E73" s="9"/>
      <c r="F73" s="9"/>
      <c r="G73" s="9"/>
      <c r="H73" s="9"/>
      <c r="I73" s="9"/>
      <c r="J73" s="9"/>
      <c r="K73" s="9"/>
      <c r="L73" s="9"/>
      <c r="M73" s="217"/>
      <c r="N73" s="217"/>
      <c r="O73" s="217"/>
      <c r="P73" s="217"/>
      <c r="Q73" s="217"/>
      <c r="R73" s="217"/>
      <c r="S73" s="214"/>
      <c r="T73" s="215"/>
      <c r="U73" s="195"/>
      <c r="V73" s="196"/>
      <c r="W73" s="9"/>
      <c r="Y73" s="11" t="s">
        <v>179</v>
      </c>
      <c r="Z73" s="11" t="s">
        <v>178</v>
      </c>
      <c r="AA73" s="10"/>
      <c r="AB73" s="10"/>
      <c r="AC73" s="10"/>
      <c r="AD73" s="10"/>
      <c r="AE73" s="10"/>
      <c r="AF73" s="10"/>
      <c r="AG73" s="10"/>
      <c r="AH73" s="10"/>
      <c r="AI73" s="10"/>
      <c r="AJ73" s="10"/>
      <c r="AK73" s="10"/>
      <c r="AL73" s="10"/>
      <c r="AM73" s="10"/>
      <c r="AN73" s="10"/>
      <c r="AO73" s="10"/>
    </row>
    <row r="74" spans="2:41" ht="18.75" customHeight="1" thickTop="1" x14ac:dyDescent="0.45">
      <c r="B74" s="9" t="s">
        <v>106</v>
      </c>
      <c r="C74" s="9"/>
      <c r="D74" s="9"/>
      <c r="E74" s="9"/>
      <c r="F74" s="9"/>
      <c r="G74" s="9"/>
      <c r="H74" s="9"/>
      <c r="I74" s="9"/>
      <c r="J74" s="9"/>
      <c r="K74" s="9"/>
      <c r="L74" s="9"/>
      <c r="M74" s="9"/>
      <c r="N74" s="9"/>
      <c r="O74" s="9"/>
      <c r="P74" s="9"/>
      <c r="Q74" s="9"/>
      <c r="R74" s="9"/>
      <c r="S74" s="9"/>
      <c r="T74" s="9"/>
      <c r="U74" s="9"/>
      <c r="V74" s="9"/>
      <c r="W74" s="9"/>
      <c r="Y74" s="11" t="s">
        <v>181</v>
      </c>
      <c r="Z74" s="11" t="s">
        <v>180</v>
      </c>
    </row>
    <row r="75" spans="2:41" ht="39" customHeight="1" x14ac:dyDescent="0.45">
      <c r="B75" s="9"/>
      <c r="C75" s="9"/>
      <c r="D75" s="9"/>
      <c r="E75" s="9"/>
      <c r="F75" s="9"/>
      <c r="G75" s="9"/>
      <c r="H75" s="9"/>
      <c r="I75" s="218" t="s">
        <v>96</v>
      </c>
      <c r="J75" s="219"/>
      <c r="K75" s="219"/>
      <c r="L75" s="219"/>
      <c r="M75" s="220"/>
      <c r="N75" s="61" t="s">
        <v>97</v>
      </c>
      <c r="O75" s="62"/>
      <c r="P75" s="62"/>
      <c r="Q75" s="62"/>
      <c r="R75" s="63"/>
      <c r="S75" s="9"/>
      <c r="T75" s="9"/>
      <c r="U75" s="9"/>
      <c r="V75" s="9"/>
      <c r="W75" s="9"/>
    </row>
    <row r="76" spans="2:41" ht="24.9" customHeight="1" x14ac:dyDescent="0.45">
      <c r="B76" s="168" t="s">
        <v>169</v>
      </c>
      <c r="C76" s="169"/>
      <c r="D76" s="169"/>
      <c r="E76" s="169"/>
      <c r="F76" s="169"/>
      <c r="G76" s="169"/>
      <c r="H76" s="170"/>
      <c r="I76" s="221"/>
      <c r="J76" s="222"/>
      <c r="K76" s="222"/>
      <c r="L76" s="222"/>
      <c r="M76" s="223"/>
      <c r="N76" s="224"/>
      <c r="O76" s="225"/>
      <c r="P76" s="225"/>
      <c r="Q76" s="225"/>
      <c r="R76" s="226"/>
      <c r="S76" s="9"/>
      <c r="T76" s="9"/>
      <c r="U76" s="9"/>
      <c r="V76" s="9"/>
      <c r="W76" s="9"/>
    </row>
    <row r="77" spans="2:41" ht="24.9" customHeight="1" x14ac:dyDescent="0.45">
      <c r="B77" s="182" t="s">
        <v>170</v>
      </c>
      <c r="C77" s="43"/>
      <c r="D77" s="43"/>
      <c r="E77" s="43"/>
      <c r="F77" s="43"/>
      <c r="G77" s="43"/>
      <c r="H77" s="44"/>
      <c r="I77" s="227"/>
      <c r="J77" s="228"/>
      <c r="K77" s="228"/>
      <c r="L77" s="228"/>
      <c r="M77" s="229"/>
      <c r="N77" s="230"/>
      <c r="O77" s="231"/>
      <c r="P77" s="231"/>
      <c r="Q77" s="231"/>
      <c r="R77" s="232"/>
      <c r="S77" s="9"/>
      <c r="T77" s="9"/>
      <c r="U77" s="9"/>
      <c r="V77" s="9"/>
      <c r="W77" s="9"/>
    </row>
    <row r="78" spans="2:41" ht="24.9" customHeight="1" x14ac:dyDescent="0.45">
      <c r="B78" s="182" t="s">
        <v>171</v>
      </c>
      <c r="C78" s="43"/>
      <c r="D78" s="43"/>
      <c r="E78" s="43"/>
      <c r="F78" s="43"/>
      <c r="G78" s="43"/>
      <c r="H78" s="44"/>
      <c r="I78" s="227"/>
      <c r="J78" s="228"/>
      <c r="K78" s="228"/>
      <c r="L78" s="228"/>
      <c r="M78" s="229"/>
      <c r="N78" s="230"/>
      <c r="O78" s="231"/>
      <c r="P78" s="231"/>
      <c r="Q78" s="231"/>
      <c r="R78" s="232"/>
      <c r="S78" s="9"/>
      <c r="T78" s="9"/>
      <c r="U78" s="9"/>
      <c r="V78" s="9"/>
      <c r="W78" s="9"/>
    </row>
    <row r="79" spans="2:41" ht="24.9" customHeight="1" x14ac:dyDescent="0.45">
      <c r="B79" s="182" t="s">
        <v>172</v>
      </c>
      <c r="C79" s="43"/>
      <c r="D79" s="43"/>
      <c r="E79" s="43"/>
      <c r="F79" s="43"/>
      <c r="G79" s="43"/>
      <c r="H79" s="44"/>
      <c r="I79" s="227"/>
      <c r="J79" s="228"/>
      <c r="K79" s="228"/>
      <c r="L79" s="228"/>
      <c r="M79" s="229"/>
      <c r="N79" s="230"/>
      <c r="O79" s="231"/>
      <c r="P79" s="231"/>
      <c r="Q79" s="231"/>
      <c r="R79" s="232"/>
      <c r="S79" s="9"/>
      <c r="T79" s="9"/>
      <c r="U79" s="9"/>
      <c r="V79" s="9"/>
      <c r="W79" s="9"/>
    </row>
    <row r="80" spans="2:41" ht="24.9" customHeight="1" x14ac:dyDescent="0.45">
      <c r="B80" s="182" t="s">
        <v>93</v>
      </c>
      <c r="C80" s="43"/>
      <c r="D80" s="43"/>
      <c r="E80" s="43"/>
      <c r="F80" s="43"/>
      <c r="G80" s="43"/>
      <c r="H80" s="44"/>
      <c r="I80" s="227"/>
      <c r="J80" s="228"/>
      <c r="K80" s="228"/>
      <c r="L80" s="228"/>
      <c r="M80" s="229"/>
      <c r="N80" s="230"/>
      <c r="O80" s="231"/>
      <c r="P80" s="231"/>
      <c r="Q80" s="231"/>
      <c r="R80" s="232"/>
      <c r="S80" s="9"/>
      <c r="T80" s="9"/>
      <c r="U80" s="9"/>
      <c r="V80" s="9"/>
      <c r="W80" s="9"/>
    </row>
    <row r="81" spans="2:25" ht="24.9" customHeight="1" x14ac:dyDescent="0.45">
      <c r="B81" s="182" t="s">
        <v>173</v>
      </c>
      <c r="C81" s="43"/>
      <c r="D81" s="43"/>
      <c r="E81" s="43"/>
      <c r="F81" s="43"/>
      <c r="G81" s="43"/>
      <c r="H81" s="44"/>
      <c r="I81" s="227"/>
      <c r="J81" s="228"/>
      <c r="K81" s="228"/>
      <c r="L81" s="228"/>
      <c r="M81" s="229"/>
      <c r="N81" s="230"/>
      <c r="O81" s="231"/>
      <c r="P81" s="231"/>
      <c r="Q81" s="231"/>
      <c r="R81" s="232"/>
      <c r="S81" s="9"/>
      <c r="T81" s="9"/>
      <c r="U81" s="9"/>
      <c r="V81" s="9"/>
      <c r="W81" s="9"/>
    </row>
    <row r="82" spans="2:25" ht="24.9" customHeight="1" x14ac:dyDescent="0.45">
      <c r="B82" s="197" t="s">
        <v>174</v>
      </c>
      <c r="C82" s="198"/>
      <c r="D82" s="198"/>
      <c r="E82" s="198"/>
      <c r="F82" s="198"/>
      <c r="G82" s="198"/>
      <c r="H82" s="199"/>
      <c r="I82" s="246"/>
      <c r="J82" s="247"/>
      <c r="K82" s="247"/>
      <c r="L82" s="247"/>
      <c r="M82" s="248"/>
      <c r="N82" s="249"/>
      <c r="O82" s="250"/>
      <c r="P82" s="250"/>
      <c r="Q82" s="250"/>
      <c r="R82" s="251"/>
      <c r="S82" s="9"/>
      <c r="T82" s="9"/>
      <c r="U82" s="9"/>
      <c r="V82" s="9"/>
      <c r="W82" s="9"/>
    </row>
    <row r="83" spans="2:25" ht="18.75" customHeight="1" x14ac:dyDescent="0.45">
      <c r="B83" s="9"/>
      <c r="C83" s="9"/>
      <c r="D83" s="9"/>
      <c r="E83" s="9"/>
      <c r="F83" s="9"/>
      <c r="G83" s="9"/>
      <c r="H83" s="9"/>
      <c r="I83" s="9"/>
      <c r="J83" s="9"/>
      <c r="K83" s="9"/>
      <c r="L83" s="9"/>
      <c r="M83" s="9"/>
      <c r="N83" s="9"/>
      <c r="O83" s="9"/>
      <c r="P83" s="9"/>
      <c r="Q83" s="9"/>
      <c r="R83" s="9"/>
      <c r="S83" s="9"/>
      <c r="T83" s="9"/>
      <c r="U83" s="9"/>
      <c r="V83" s="9"/>
      <c r="W83" s="9"/>
    </row>
    <row r="84" spans="2:25" ht="18.75" customHeight="1" x14ac:dyDescent="0.45">
      <c r="B84" s="9" t="s">
        <v>107</v>
      </c>
      <c r="C84" s="9"/>
      <c r="D84" s="9"/>
      <c r="E84" s="9"/>
      <c r="F84" s="9"/>
      <c r="G84" s="9"/>
      <c r="H84" s="9"/>
      <c r="I84" s="9"/>
      <c r="J84" s="9"/>
      <c r="K84" s="9"/>
      <c r="L84" s="9"/>
      <c r="M84" s="9"/>
      <c r="N84" s="9"/>
      <c r="O84" s="9"/>
      <c r="P84" s="9"/>
      <c r="Q84" s="9"/>
      <c r="R84" s="9"/>
      <c r="S84" s="9"/>
      <c r="T84" s="9"/>
      <c r="U84" s="9"/>
      <c r="V84" s="9"/>
      <c r="W84" s="9"/>
    </row>
    <row r="85" spans="2:25" ht="18.75" customHeight="1" x14ac:dyDescent="0.45">
      <c r="B85" s="236" t="s">
        <v>98</v>
      </c>
      <c r="C85" s="237"/>
      <c r="D85" s="237"/>
      <c r="E85" s="237"/>
      <c r="F85" s="237"/>
      <c r="G85" s="237"/>
      <c r="H85" s="237"/>
      <c r="I85" s="237"/>
      <c r="J85" s="237"/>
      <c r="K85" s="237"/>
      <c r="L85" s="237"/>
      <c r="M85" s="237"/>
      <c r="N85" s="237"/>
      <c r="O85" s="237"/>
      <c r="P85" s="237"/>
      <c r="Q85" s="237"/>
      <c r="R85" s="237"/>
      <c r="S85" s="237"/>
      <c r="T85" s="238"/>
      <c r="U85" s="252" t="s">
        <v>168</v>
      </c>
      <c r="V85" s="85"/>
      <c r="W85" s="253"/>
    </row>
    <row r="86" spans="2:25" ht="60" customHeight="1" x14ac:dyDescent="0.45">
      <c r="B86" s="233"/>
      <c r="C86" s="234"/>
      <c r="D86" s="234"/>
      <c r="E86" s="234"/>
      <c r="F86" s="234"/>
      <c r="G86" s="234"/>
      <c r="H86" s="234"/>
      <c r="I86" s="234"/>
      <c r="J86" s="234"/>
      <c r="K86" s="234"/>
      <c r="L86" s="234"/>
      <c r="M86" s="234"/>
      <c r="N86" s="234"/>
      <c r="O86" s="234"/>
      <c r="P86" s="234"/>
      <c r="Q86" s="234"/>
      <c r="R86" s="234"/>
      <c r="S86" s="234"/>
      <c r="T86" s="235"/>
      <c r="U86" s="254"/>
      <c r="V86" s="255"/>
      <c r="W86" s="256"/>
    </row>
    <row r="87" spans="2:25" ht="18.75" customHeight="1" x14ac:dyDescent="0.45">
      <c r="B87" s="236" t="s">
        <v>99</v>
      </c>
      <c r="C87" s="237"/>
      <c r="D87" s="237"/>
      <c r="E87" s="237"/>
      <c r="F87" s="237"/>
      <c r="G87" s="237"/>
      <c r="H87" s="237"/>
      <c r="I87" s="237"/>
      <c r="J87" s="237"/>
      <c r="K87" s="237"/>
      <c r="L87" s="237"/>
      <c r="M87" s="237"/>
      <c r="N87" s="237"/>
      <c r="O87" s="237"/>
      <c r="P87" s="237"/>
      <c r="Q87" s="237"/>
      <c r="R87" s="237"/>
      <c r="S87" s="237"/>
      <c r="T87" s="238"/>
      <c r="U87" s="9"/>
      <c r="V87" s="9"/>
      <c r="W87" s="9"/>
    </row>
    <row r="88" spans="2:25" ht="60" customHeight="1" x14ac:dyDescent="0.45">
      <c r="B88" s="233"/>
      <c r="C88" s="234"/>
      <c r="D88" s="234"/>
      <c r="E88" s="234"/>
      <c r="F88" s="234"/>
      <c r="G88" s="234"/>
      <c r="H88" s="234"/>
      <c r="I88" s="234"/>
      <c r="J88" s="234"/>
      <c r="K88" s="234"/>
      <c r="L88" s="234"/>
      <c r="M88" s="234"/>
      <c r="N88" s="234"/>
      <c r="O88" s="234"/>
      <c r="P88" s="234"/>
      <c r="Q88" s="234"/>
      <c r="R88" s="234"/>
      <c r="S88" s="234"/>
      <c r="T88" s="235"/>
      <c r="U88" s="9"/>
      <c r="V88" s="9"/>
      <c r="W88" s="9"/>
    </row>
    <row r="89" spans="2:25" ht="18.75" customHeight="1" x14ac:dyDescent="0.45">
      <c r="B89" s="236" t="s">
        <v>105</v>
      </c>
      <c r="C89" s="237"/>
      <c r="D89" s="237"/>
      <c r="E89" s="237"/>
      <c r="F89" s="237"/>
      <c r="G89" s="237"/>
      <c r="H89" s="237"/>
      <c r="I89" s="237"/>
      <c r="J89" s="237"/>
      <c r="K89" s="237"/>
      <c r="L89" s="237"/>
      <c r="M89" s="237"/>
      <c r="N89" s="237"/>
      <c r="O89" s="237"/>
      <c r="P89" s="237"/>
      <c r="Q89" s="237"/>
      <c r="R89" s="237"/>
      <c r="S89" s="237"/>
      <c r="T89" s="238"/>
      <c r="U89" s="236" t="s">
        <v>100</v>
      </c>
      <c r="V89" s="237"/>
      <c r="W89" s="238"/>
      <c r="Y89" t="s">
        <v>101</v>
      </c>
    </row>
    <row r="90" spans="2:25" ht="35.1" customHeight="1" x14ac:dyDescent="0.45">
      <c r="B90" s="239"/>
      <c r="C90" s="240"/>
      <c r="D90" s="240"/>
      <c r="E90" s="240"/>
      <c r="F90" s="240"/>
      <c r="G90" s="240"/>
      <c r="H90" s="240"/>
      <c r="I90" s="240"/>
      <c r="J90" s="240"/>
      <c r="K90" s="240"/>
      <c r="L90" s="240"/>
      <c r="M90" s="240"/>
      <c r="N90" s="240"/>
      <c r="O90" s="240"/>
      <c r="P90" s="240"/>
      <c r="Q90" s="240"/>
      <c r="R90" s="240"/>
      <c r="S90" s="240"/>
      <c r="T90" s="241"/>
      <c r="U90" s="242"/>
      <c r="V90" s="243"/>
      <c r="W90" s="244"/>
      <c r="Y90" t="s">
        <v>102</v>
      </c>
    </row>
    <row r="91" spans="2:25" ht="18.75" customHeight="1" x14ac:dyDescent="0.45">
      <c r="B91" s="245" t="s">
        <v>175</v>
      </c>
      <c r="C91" s="245"/>
      <c r="D91" s="245"/>
      <c r="E91" s="245"/>
      <c r="F91" s="245"/>
      <c r="G91" s="245"/>
      <c r="H91" s="245"/>
      <c r="I91" s="245"/>
      <c r="J91" s="245"/>
      <c r="K91" s="245"/>
      <c r="L91" s="245"/>
      <c r="M91" s="245"/>
      <c r="N91" s="245"/>
      <c r="O91" s="245"/>
      <c r="P91" s="245"/>
      <c r="Q91" s="245"/>
      <c r="R91" s="245"/>
      <c r="S91" s="245"/>
      <c r="T91" s="245"/>
      <c r="U91" s="9"/>
      <c r="V91" s="9"/>
      <c r="W91" s="9"/>
      <c r="Y91" t="s">
        <v>103</v>
      </c>
    </row>
    <row r="92" spans="2:25" x14ac:dyDescent="0.45">
      <c r="Y92" t="s">
        <v>104</v>
      </c>
    </row>
  </sheetData>
  <sheetProtection algorithmName="SHA-512" hashValue="zXurYdwdAtVpsa4p3jRZM9gseTYzje9N3zEh0lzUs9flL3bN6JjjLzv8zjfqqXJb8i86jWWU8oA0So7xEOR/SA==" saltValue="PAqhuLhTlVQZZy7F4+vnIQ==" spinCount="100000" sheet="1" objects="1" scenarios="1"/>
  <mergeCells count="328">
    <mergeCell ref="B90:T90"/>
    <mergeCell ref="U90:W90"/>
    <mergeCell ref="B91:T91"/>
    <mergeCell ref="M72:R73"/>
    <mergeCell ref="S72:T73"/>
    <mergeCell ref="U72:V73"/>
    <mergeCell ref="B80:H80"/>
    <mergeCell ref="I80:M80"/>
    <mergeCell ref="N80:R80"/>
    <mergeCell ref="B81:H81"/>
    <mergeCell ref="I81:M81"/>
    <mergeCell ref="N81:R81"/>
    <mergeCell ref="I75:M75"/>
    <mergeCell ref="N75:R75"/>
    <mergeCell ref="B78:H78"/>
    <mergeCell ref="I78:M78"/>
    <mergeCell ref="N78:R78"/>
    <mergeCell ref="B79:H79"/>
    <mergeCell ref="I79:M79"/>
    <mergeCell ref="N79:R79"/>
    <mergeCell ref="B76:H76"/>
    <mergeCell ref="I76:M76"/>
    <mergeCell ref="B71:H71"/>
    <mergeCell ref="I71:J71"/>
    <mergeCell ref="K71:L71"/>
    <mergeCell ref="M71:O71"/>
    <mergeCell ref="P71:R71"/>
    <mergeCell ref="S71:T71"/>
    <mergeCell ref="U71:V71"/>
    <mergeCell ref="B89:T89"/>
    <mergeCell ref="U89:W89"/>
    <mergeCell ref="N76:R76"/>
    <mergeCell ref="B77:H77"/>
    <mergeCell ref="I77:M77"/>
    <mergeCell ref="N77:R77"/>
    <mergeCell ref="B85:T85"/>
    <mergeCell ref="B86:T86"/>
    <mergeCell ref="U86:W86"/>
    <mergeCell ref="B87:T87"/>
    <mergeCell ref="B88:T88"/>
    <mergeCell ref="B82:H82"/>
    <mergeCell ref="I82:M82"/>
    <mergeCell ref="N82:R82"/>
    <mergeCell ref="U85:W85"/>
    <mergeCell ref="V1:W1"/>
    <mergeCell ref="U3:W3"/>
    <mergeCell ref="U4:W4"/>
    <mergeCell ref="B5:H5"/>
    <mergeCell ref="P6:Q6"/>
    <mergeCell ref="R6:W6"/>
    <mergeCell ref="B13:C13"/>
    <mergeCell ref="D13:H13"/>
    <mergeCell ref="I13:J13"/>
    <mergeCell ref="K13:M13"/>
    <mergeCell ref="N13:P13"/>
    <mergeCell ref="R13:V13"/>
    <mergeCell ref="P7:Q7"/>
    <mergeCell ref="R7:U7"/>
    <mergeCell ref="V7:W7"/>
    <mergeCell ref="P8:Q8"/>
    <mergeCell ref="R8:U8"/>
    <mergeCell ref="B10:W10"/>
    <mergeCell ref="E2:T3"/>
    <mergeCell ref="R15:T15"/>
    <mergeCell ref="Z15:AD15"/>
    <mergeCell ref="B16:K16"/>
    <mergeCell ref="C17:J17"/>
    <mergeCell ref="M17:O17"/>
    <mergeCell ref="C18:J18"/>
    <mergeCell ref="M18:O18"/>
    <mergeCell ref="B14:C14"/>
    <mergeCell ref="D14:H14"/>
    <mergeCell ref="I14:J14"/>
    <mergeCell ref="K14:M14"/>
    <mergeCell ref="N14:P14"/>
    <mergeCell ref="R14:T14"/>
    <mergeCell ref="C23:J23"/>
    <mergeCell ref="M23:R23"/>
    <mergeCell ref="S23:V23"/>
    <mergeCell ref="C24:K24"/>
    <mergeCell ref="M24:R24"/>
    <mergeCell ref="S24:V24"/>
    <mergeCell ref="C19:J19"/>
    <mergeCell ref="M19:O19"/>
    <mergeCell ref="C20:J20"/>
    <mergeCell ref="M20:O20"/>
    <mergeCell ref="C21:J21"/>
    <mergeCell ref="C22:J22"/>
    <mergeCell ref="M22:V22"/>
    <mergeCell ref="C25:K25"/>
    <mergeCell ref="M25:R25"/>
    <mergeCell ref="S25:V25"/>
    <mergeCell ref="M26:R26"/>
    <mergeCell ref="S26:V26"/>
    <mergeCell ref="B28:C28"/>
    <mergeCell ref="D28:H28"/>
    <mergeCell ref="I28:J28"/>
    <mergeCell ref="K28:L28"/>
    <mergeCell ref="M28:O28"/>
    <mergeCell ref="P28:R28"/>
    <mergeCell ref="S28:T28"/>
    <mergeCell ref="U28:V28"/>
    <mergeCell ref="B29:C37"/>
    <mergeCell ref="D29:D32"/>
    <mergeCell ref="E29:H29"/>
    <mergeCell ref="I29:J29"/>
    <mergeCell ref="K29:L29"/>
    <mergeCell ref="M29:O29"/>
    <mergeCell ref="P29:R29"/>
    <mergeCell ref="S29:T29"/>
    <mergeCell ref="U29:V29"/>
    <mergeCell ref="E30:H30"/>
    <mergeCell ref="I30:J30"/>
    <mergeCell ref="K30:L30"/>
    <mergeCell ref="M30:O30"/>
    <mergeCell ref="P30:R30"/>
    <mergeCell ref="S30:T30"/>
    <mergeCell ref="U30:V30"/>
    <mergeCell ref="U31:V31"/>
    <mergeCell ref="E32:H32"/>
    <mergeCell ref="I32:J32"/>
    <mergeCell ref="K32:L32"/>
    <mergeCell ref="M32:O32"/>
    <mergeCell ref="P32:R32"/>
    <mergeCell ref="S32:T32"/>
    <mergeCell ref="U32:V32"/>
    <mergeCell ref="E31:H31"/>
    <mergeCell ref="I31:J31"/>
    <mergeCell ref="K31:L31"/>
    <mergeCell ref="M31:O31"/>
    <mergeCell ref="P31:R31"/>
    <mergeCell ref="S31:T31"/>
    <mergeCell ref="D33:D36"/>
    <mergeCell ref="E33:H33"/>
    <mergeCell ref="I33:J33"/>
    <mergeCell ref="K33:L36"/>
    <mergeCell ref="M33:O33"/>
    <mergeCell ref="P33:R33"/>
    <mergeCell ref="E35:H35"/>
    <mergeCell ref="I35:J35"/>
    <mergeCell ref="M35:O35"/>
    <mergeCell ref="P35:R35"/>
    <mergeCell ref="S35:T35"/>
    <mergeCell ref="U35:V35"/>
    <mergeCell ref="E36:H36"/>
    <mergeCell ref="I36:J36"/>
    <mergeCell ref="M36:O36"/>
    <mergeCell ref="P36:R36"/>
    <mergeCell ref="S36:T36"/>
    <mergeCell ref="U36:V36"/>
    <mergeCell ref="S33:T33"/>
    <mergeCell ref="U33:V33"/>
    <mergeCell ref="E34:H34"/>
    <mergeCell ref="I34:J34"/>
    <mergeCell ref="M34:O34"/>
    <mergeCell ref="P34:R34"/>
    <mergeCell ref="S34:T34"/>
    <mergeCell ref="U34:V34"/>
    <mergeCell ref="I39:J39"/>
    <mergeCell ref="K39:L39"/>
    <mergeCell ref="M39:O39"/>
    <mergeCell ref="P39:R39"/>
    <mergeCell ref="S39:T39"/>
    <mergeCell ref="U39:V39"/>
    <mergeCell ref="U37:V37"/>
    <mergeCell ref="B38:C40"/>
    <mergeCell ref="D38:H38"/>
    <mergeCell ref="I38:J38"/>
    <mergeCell ref="K38:L38"/>
    <mergeCell ref="M38:O38"/>
    <mergeCell ref="P38:R38"/>
    <mergeCell ref="S38:T38"/>
    <mergeCell ref="U38:V38"/>
    <mergeCell ref="D39:H39"/>
    <mergeCell ref="D37:H37"/>
    <mergeCell ref="I37:J37"/>
    <mergeCell ref="K37:L37"/>
    <mergeCell ref="M37:O37"/>
    <mergeCell ref="P37:R37"/>
    <mergeCell ref="S37:T37"/>
    <mergeCell ref="U40:V40"/>
    <mergeCell ref="D40:H40"/>
    <mergeCell ref="I40:J40"/>
    <mergeCell ref="K40:L40"/>
    <mergeCell ref="M40:O40"/>
    <mergeCell ref="P40:R40"/>
    <mergeCell ref="S40:T40"/>
    <mergeCell ref="D43:H43"/>
    <mergeCell ref="I43:J43"/>
    <mergeCell ref="M43:O43"/>
    <mergeCell ref="P43:R43"/>
    <mergeCell ref="S43:T43"/>
    <mergeCell ref="I42:J42"/>
    <mergeCell ref="K42:L44"/>
    <mergeCell ref="M42:O42"/>
    <mergeCell ref="P42:R42"/>
    <mergeCell ref="S42:T42"/>
    <mergeCell ref="D41:H41"/>
    <mergeCell ref="I41:J41"/>
    <mergeCell ref="K41:L41"/>
    <mergeCell ref="M41:O41"/>
    <mergeCell ref="P41:R41"/>
    <mergeCell ref="S41:T41"/>
    <mergeCell ref="D42:H42"/>
    <mergeCell ref="M45:T45"/>
    <mergeCell ref="U45:V46"/>
    <mergeCell ref="B47:D47"/>
    <mergeCell ref="E47:J47"/>
    <mergeCell ref="K47:P47"/>
    <mergeCell ref="B48:D48"/>
    <mergeCell ref="E48:J48"/>
    <mergeCell ref="K48:P48"/>
    <mergeCell ref="D44:H44"/>
    <mergeCell ref="I44:J44"/>
    <mergeCell ref="M44:O44"/>
    <mergeCell ref="P44:R44"/>
    <mergeCell ref="S44:T44"/>
    <mergeCell ref="U44:V44"/>
    <mergeCell ref="B41:C44"/>
    <mergeCell ref="U41:V41"/>
    <mergeCell ref="U43:V43"/>
    <mergeCell ref="U42:V42"/>
    <mergeCell ref="B51:D51"/>
    <mergeCell ref="E51:J51"/>
    <mergeCell ref="K51:P51"/>
    <mergeCell ref="Q51:S51"/>
    <mergeCell ref="T51:V51"/>
    <mergeCell ref="B52:D52"/>
    <mergeCell ref="E52:J52"/>
    <mergeCell ref="K52:P52"/>
    <mergeCell ref="Q52:S52"/>
    <mergeCell ref="T52:V52"/>
    <mergeCell ref="B53:D53"/>
    <mergeCell ref="E53:J53"/>
    <mergeCell ref="K53:P53"/>
    <mergeCell ref="Q53:S53"/>
    <mergeCell ref="T53:V53"/>
    <mergeCell ref="B54:D54"/>
    <mergeCell ref="E54:J54"/>
    <mergeCell ref="K54:P54"/>
    <mergeCell ref="Q54:S54"/>
    <mergeCell ref="T54:V54"/>
    <mergeCell ref="B55:D55"/>
    <mergeCell ref="E55:J55"/>
    <mergeCell ref="K55:P55"/>
    <mergeCell ref="Q55:S55"/>
    <mergeCell ref="T55:V55"/>
    <mergeCell ref="B56:D56"/>
    <mergeCell ref="E56:J56"/>
    <mergeCell ref="K56:P56"/>
    <mergeCell ref="Q56:S56"/>
    <mergeCell ref="T56:V56"/>
    <mergeCell ref="AJ58:AO58"/>
    <mergeCell ref="B60:H60"/>
    <mergeCell ref="I60:J60"/>
    <mergeCell ref="K60:L60"/>
    <mergeCell ref="M60:O60"/>
    <mergeCell ref="P60:R60"/>
    <mergeCell ref="S60:T60"/>
    <mergeCell ref="U60:V60"/>
    <mergeCell ref="B57:D57"/>
    <mergeCell ref="E57:J57"/>
    <mergeCell ref="K57:P57"/>
    <mergeCell ref="Q57:S57"/>
    <mergeCell ref="T57:V57"/>
    <mergeCell ref="AD58:AI58"/>
    <mergeCell ref="U61:V61"/>
    <mergeCell ref="M62:O62"/>
    <mergeCell ref="P62:R62"/>
    <mergeCell ref="B61:H61"/>
    <mergeCell ref="I61:J61"/>
    <mergeCell ref="K61:L61"/>
    <mergeCell ref="M61:O61"/>
    <mergeCell ref="P61:R61"/>
    <mergeCell ref="S61:T61"/>
    <mergeCell ref="B62:B65"/>
    <mergeCell ref="C62:D62"/>
    <mergeCell ref="F62:H62"/>
    <mergeCell ref="I62:J65"/>
    <mergeCell ref="K62:L65"/>
    <mergeCell ref="S62:T65"/>
    <mergeCell ref="U62:V65"/>
    <mergeCell ref="C63:D63"/>
    <mergeCell ref="F63:H63"/>
    <mergeCell ref="C64:D64"/>
    <mergeCell ref="M64:O64"/>
    <mergeCell ref="P64:R64"/>
    <mergeCell ref="M63:O63"/>
    <mergeCell ref="P63:R63"/>
    <mergeCell ref="F64:H64"/>
    <mergeCell ref="B66:H66"/>
    <mergeCell ref="I66:J66"/>
    <mergeCell ref="K66:L66"/>
    <mergeCell ref="M66:O66"/>
    <mergeCell ref="P66:R66"/>
    <mergeCell ref="S66:T66"/>
    <mergeCell ref="U66:V66"/>
    <mergeCell ref="M65:O65"/>
    <mergeCell ref="P65:R65"/>
    <mergeCell ref="C65:H65"/>
    <mergeCell ref="U67:V67"/>
    <mergeCell ref="B68:H68"/>
    <mergeCell ref="I68:J68"/>
    <mergeCell ref="K68:L68"/>
    <mergeCell ref="M68:O68"/>
    <mergeCell ref="P68:R68"/>
    <mergeCell ref="S68:T68"/>
    <mergeCell ref="U68:V68"/>
    <mergeCell ref="B67:H67"/>
    <mergeCell ref="I67:J67"/>
    <mergeCell ref="K67:L67"/>
    <mergeCell ref="M67:O67"/>
    <mergeCell ref="P67:R67"/>
    <mergeCell ref="S67:T67"/>
    <mergeCell ref="B69:H69"/>
    <mergeCell ref="I69:J69"/>
    <mergeCell ref="K69:L69"/>
    <mergeCell ref="M69:O69"/>
    <mergeCell ref="P69:R69"/>
    <mergeCell ref="S69:T69"/>
    <mergeCell ref="U69:V69"/>
    <mergeCell ref="B70:H70"/>
    <mergeCell ref="I70:J70"/>
    <mergeCell ref="K70:L70"/>
    <mergeCell ref="M70:O70"/>
    <mergeCell ref="P70:R70"/>
    <mergeCell ref="S70:T70"/>
    <mergeCell ref="U70:V70"/>
  </mergeCells>
  <phoneticPr fontId="2"/>
  <conditionalFormatting sqref="B24">
    <cfRule type="expression" dxfId="38" priority="60" stopIfTrue="1">
      <formula>AND($M$16="○",$M$14="ⅲ")</formula>
    </cfRule>
  </conditionalFormatting>
  <conditionalFormatting sqref="B25">
    <cfRule type="expression" dxfId="37" priority="61" stopIfTrue="1">
      <formula>AND(T$21="○",$M$14="ⅲ")</formula>
    </cfRule>
  </conditionalFormatting>
  <conditionalFormatting sqref="B5:H5 R6:W6 R7:U8 D13:H14 I14:P14 U14:U15 K17:K23 M29:R40 I41:J41 M42:R44 B48:P48 B52:V57">
    <cfRule type="expression" dxfId="36" priority="39">
      <formula>COUNTA(B5)=1</formula>
    </cfRule>
  </conditionalFormatting>
  <conditionalFormatting sqref="B48:P48">
    <cfRule type="expression" dxfId="35" priority="37">
      <formula>$Y$6=1</formula>
    </cfRule>
  </conditionalFormatting>
  <conditionalFormatting sqref="B86:U86 B88:T88 B90:W90">
    <cfRule type="expression" dxfId="34" priority="12">
      <formula>$U$86="入力済"</formula>
    </cfRule>
  </conditionalFormatting>
  <conditionalFormatting sqref="C24:K25">
    <cfRule type="expression" dxfId="33" priority="59">
      <formula>$K$23="○"</formula>
    </cfRule>
  </conditionalFormatting>
  <conditionalFormatting sqref="D33:T36">
    <cfRule type="expression" dxfId="32" priority="48">
      <formula>OR($U$14="ⅱ",$U$14="ⅲ")</formula>
    </cfRule>
  </conditionalFormatting>
  <conditionalFormatting sqref="D37:T37">
    <cfRule type="expression" dxfId="31" priority="52">
      <formula>$U$14="ⅲ"</formula>
    </cfRule>
  </conditionalFormatting>
  <conditionalFormatting sqref="D38:T38">
    <cfRule type="expression" dxfId="30" priority="55">
      <formula>$U$15="ⅰ"</formula>
    </cfRule>
  </conditionalFormatting>
  <conditionalFormatting sqref="D39:T39">
    <cfRule type="expression" dxfId="29" priority="53">
      <formula>OR($U$15="ⅱ",$U$15="ⅲ")</formula>
    </cfRule>
  </conditionalFormatting>
  <conditionalFormatting sqref="D40:T40">
    <cfRule type="expression" dxfId="28" priority="51">
      <formula>$U$15="ⅲ"</formula>
    </cfRule>
  </conditionalFormatting>
  <conditionalFormatting sqref="I29:T29 M30:M32 P30:P32 D29:E29 E30:E32 I30:I32 K30:K32 S30:S32">
    <cfRule type="expression" dxfId="27" priority="56">
      <formula>$U$14="ⅰ"</formula>
    </cfRule>
  </conditionalFormatting>
  <conditionalFormatting sqref="M29:O32 M37 M38:O38 M40:O40">
    <cfRule type="expression" dxfId="26" priority="38">
      <formula>COUNT(K29)=1</formula>
    </cfRule>
  </conditionalFormatting>
  <conditionalFormatting sqref="M61:R71 F62:H64 I76:R82 B86:T86 B88:T88 B90:W90">
    <cfRule type="expression" dxfId="25" priority="16">
      <formula>COUNTA(B61)=1</formula>
    </cfRule>
  </conditionalFormatting>
  <conditionalFormatting sqref="M62:R65">
    <cfRule type="expression" dxfId="24" priority="11">
      <formula>COUNT($K$62)=1</formula>
    </cfRule>
  </conditionalFormatting>
  <conditionalFormatting sqref="M66:R68">
    <cfRule type="expression" dxfId="23" priority="19">
      <formula>COUNT($K66)=1</formula>
    </cfRule>
  </conditionalFormatting>
  <conditionalFormatting sqref="M71:R71">
    <cfRule type="expression" dxfId="22" priority="18">
      <formula>COUNT($K71)=1</formula>
    </cfRule>
  </conditionalFormatting>
  <conditionalFormatting sqref="M72:R73">
    <cfRule type="expression" dxfId="21" priority="14">
      <formula>$S$72&lt;$AC$72</formula>
    </cfRule>
  </conditionalFormatting>
  <conditionalFormatting sqref="P29:R29 P30:P32 P37:R40 P33:R33 P34:P36 P42:R44">
    <cfRule type="expression" dxfId="20" priority="58">
      <formula>OR($Y$14="B",$Y$14="Ｂ")</formula>
    </cfRule>
  </conditionalFormatting>
  <conditionalFormatting sqref="P61:R62 P63:P65 P66:R71">
    <cfRule type="expression" dxfId="19" priority="17">
      <formula>OR($Y$14="B",$Y$14="Ｂ")</formula>
    </cfRule>
  </conditionalFormatting>
  <conditionalFormatting sqref="S72:T73">
    <cfRule type="cellIs" dxfId="18" priority="15" operator="lessThan">
      <formula>$AC$72</formula>
    </cfRule>
  </conditionalFormatting>
  <conditionalFormatting sqref="S23:V24">
    <cfRule type="cellIs" dxfId="17" priority="46" operator="equal">
      <formula>"未修了"</formula>
    </cfRule>
  </conditionalFormatting>
  <conditionalFormatting sqref="S25:V26">
    <cfRule type="cellIs" dxfId="16" priority="45" operator="equal">
      <formula>"入力ミスまたは未入力"</formula>
    </cfRule>
  </conditionalFormatting>
  <conditionalFormatting sqref="T52:V57">
    <cfRule type="expression" dxfId="15" priority="40">
      <formula>OR($Y$14="B",$Y$14="Ｂ")</formula>
    </cfRule>
  </conditionalFormatting>
  <conditionalFormatting sqref="U29:U30 U38:U44">
    <cfRule type="cellIs" dxfId="14" priority="10" operator="equal">
      <formula>$X$28</formula>
    </cfRule>
  </conditionalFormatting>
  <conditionalFormatting sqref="U31:U37">
    <cfRule type="cellIs" dxfId="13" priority="3" operator="equal">
      <formula>$X$28</formula>
    </cfRule>
  </conditionalFormatting>
  <conditionalFormatting sqref="U37">
    <cfRule type="expression" dxfId="12" priority="6">
      <formula>$U$14="ⅲ"</formula>
    </cfRule>
  </conditionalFormatting>
  <conditionalFormatting sqref="U38">
    <cfRule type="expression" dxfId="11" priority="8">
      <formula>$U$15="ⅰ"</formula>
    </cfRule>
  </conditionalFormatting>
  <conditionalFormatting sqref="U39">
    <cfRule type="expression" dxfId="10" priority="7">
      <formula>OR($U$15="ⅱ",$U$15="ⅲ")</formula>
    </cfRule>
  </conditionalFormatting>
  <conditionalFormatting sqref="U40">
    <cfRule type="expression" dxfId="9" priority="5">
      <formula>$U$15="ⅲ"</formula>
    </cfRule>
  </conditionalFormatting>
  <conditionalFormatting sqref="U72">
    <cfRule type="cellIs" dxfId="8" priority="21" operator="equal">
      <formula>$X$45</formula>
    </cfRule>
  </conditionalFormatting>
  <conditionalFormatting sqref="U29:V32">
    <cfRule type="expression" dxfId="7" priority="9">
      <formula>$U$14="ⅰ"</formula>
    </cfRule>
  </conditionalFormatting>
  <conditionalFormatting sqref="U33:V36">
    <cfRule type="expression" dxfId="6" priority="4">
      <formula>OR($U$14="ⅱ",$U$14="ⅲ")</formula>
    </cfRule>
  </conditionalFormatting>
  <conditionalFormatting sqref="U41:V41">
    <cfRule type="cellIs" dxfId="5" priority="2" operator="equal">
      <formula>"回数未入力"</formula>
    </cfRule>
  </conditionalFormatting>
  <conditionalFormatting sqref="U45:V46">
    <cfRule type="cellIs" dxfId="4" priority="1" operator="equal">
      <formula>$X$45</formula>
    </cfRule>
  </conditionalFormatting>
  <conditionalFormatting sqref="U61:V61 U62 U66:V71">
    <cfRule type="cellIs" dxfId="3" priority="20" operator="equal">
      <formula>$Z$73</formula>
    </cfRule>
  </conditionalFormatting>
  <conditionalFormatting sqref="U86:W86">
    <cfRule type="expression" dxfId="2" priority="13">
      <formula>OR($Y$14="B",$Y$14="Ｂ")</formula>
    </cfRule>
  </conditionalFormatting>
  <dataValidations count="17">
    <dataValidation type="textLength" operator="equal" allowBlank="1" showInputMessage="1" showErrorMessage="1" sqref="N14:P14">
      <formula1>8</formula1>
    </dataValidation>
    <dataValidation type="whole" allowBlank="1" showInputMessage="1" showErrorMessage="1" error="数値のみの入力をお願いします。_x000a_※「回」は不要です" sqref="Q52:V57">
      <formula1>0</formula1>
      <formula2>9</formula2>
    </dataValidation>
    <dataValidation type="list" allowBlank="1" showInputMessage="1" showErrorMessage="1" sqref="E52:J57">
      <formula1>$Y$48:$Y$57</formula1>
    </dataValidation>
    <dataValidation type="list" allowBlank="1" showInputMessage="1" showErrorMessage="1" sqref="E48:J48">
      <formula1>"東京教師道場の「道場見学」への参加,自身の授業の公開及び他校の教員との研究協議,他校への授業見学及び研究協議への参加,未受講"</formula1>
    </dataValidation>
    <dataValidation type="list" allowBlank="1" showInputMessage="1" showErrorMessage="1" sqref="U90:W90">
      <formula1>"A,B,C"</formula1>
    </dataValidation>
    <dataValidation type="whole" operator="greaterThanOrEqual" allowBlank="1" showInputMessage="1" showErrorMessage="1" error="半角数字で入力してください。" sqref="M61:M71 N66:O71 N61:O62 P61:P71 Q66:R71 Q61:R62">
      <formula1>0</formula1>
    </dataValidation>
    <dataValidation type="list" allowBlank="1" showInputMessage="1" showErrorMessage="1" sqref="K17:K23">
      <formula1>"○,なし"</formula1>
    </dataValidation>
    <dataValidation type="list" allowBlank="1" showInputMessage="1" showErrorMessage="1" sqref="I41:J41">
      <formula1>"4,6"</formula1>
    </dataValidation>
    <dataValidation type="list" allowBlank="1" showInputMessage="1" showErrorMessage="1" sqref="M37:O37 M40:O40">
      <formula1>"0,2"</formula1>
    </dataValidation>
    <dataValidation type="list" allowBlank="1" showInputMessage="1" showErrorMessage="1" sqref="M29:O36 M38:O38 M42:O44">
      <formula1>"0,1"</formula1>
    </dataValidation>
    <dataValidation type="list" allowBlank="1" showInputMessage="1" showErrorMessage="1" error="プルダウンより選択してください。" sqref="U15">
      <formula1>"ⅰ,ⅱ,ⅲ"</formula1>
    </dataValidation>
    <dataValidation type="list" allowBlank="1" showInputMessage="1" showErrorMessage="1" error="プルダウンより選択してください" sqref="U14">
      <formula1>"ⅰ,ⅱ,ⅲ"</formula1>
    </dataValidation>
    <dataValidation type="list" allowBlank="1" showInputMessage="1" showErrorMessage="1" error="プルダウンより選択してください。" sqref="I14:J14">
      <formula1>"教諭,主任教諭"</formula1>
    </dataValidation>
    <dataValidation imeMode="halfAlpha" allowBlank="1" showInputMessage="1" showErrorMessage="1" sqref="V8:W8"/>
    <dataValidation type="list" allowBlank="1" showInputMessage="1" showErrorMessage="1" sqref="B5">
      <formula1>"　教職員研修センター研修部授業力向上課長　殿,　区市町村教育委員会指導事務主管課長　殿"</formula1>
    </dataValidation>
    <dataValidation type="list" allowBlank="1" showInputMessage="1" showErrorMessage="1" sqref="U86:W86">
      <formula1>"入力済,"</formula1>
    </dataValidation>
    <dataValidation type="list" allowBlank="1" showInputMessage="1" sqref="B90:T90">
      <formula1>$Y$89:$Y$92</formula1>
    </dataValidation>
  </dataValidations>
  <pageMargins left="0.70866141732283472" right="0.70866141732283472" top="0.74803149606299213" bottom="0.74803149606299213" header="0.31496062992125984" footer="0.31496062992125984"/>
  <pageSetup paperSize="9" scale="53" fitToHeight="2" orientation="portrait" r:id="rId1"/>
  <rowBreaks count="1" manualBreakCount="1">
    <brk id="58" min="1" max="2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1"/>
  <sheetViews>
    <sheetView showGridLines="0" zoomScale="55" zoomScaleNormal="55" zoomScaleSheetLayoutView="70" workbookViewId="0">
      <selection activeCell="B3" sqref="B3:W3"/>
    </sheetView>
  </sheetViews>
  <sheetFormatPr defaultColWidth="9" defaultRowHeight="13.2" x14ac:dyDescent="0.45"/>
  <cols>
    <col min="1" max="1" width="4.5" style="27" customWidth="1"/>
    <col min="2" max="8" width="27" style="27" customWidth="1"/>
    <col min="9" max="9" width="7.09765625" style="27" bestFit="1" customWidth="1"/>
    <col min="10" max="11" width="14.59765625" style="27" bestFit="1" customWidth="1"/>
    <col min="12" max="23" width="9.59765625" style="27" customWidth="1"/>
    <col min="24" max="16384" width="9" style="27"/>
  </cols>
  <sheetData>
    <row r="1" spans="2:24" s="22" customFormat="1" ht="45.75" customHeight="1" x14ac:dyDescent="0.45">
      <c r="B1" s="23" t="s">
        <v>123</v>
      </c>
      <c r="C1" s="24"/>
      <c r="D1" s="25"/>
      <c r="E1" s="26"/>
      <c r="F1" s="26"/>
      <c r="G1" s="26"/>
      <c r="H1" s="26"/>
      <c r="I1" s="263" t="s">
        <v>141</v>
      </c>
      <c r="J1" s="263" t="s">
        <v>142</v>
      </c>
      <c r="K1" s="263" t="s">
        <v>143</v>
      </c>
      <c r="L1" s="260" t="s">
        <v>162</v>
      </c>
      <c r="M1" s="261"/>
      <c r="N1" s="261"/>
      <c r="O1" s="260" t="s">
        <v>163</v>
      </c>
      <c r="P1" s="261"/>
      <c r="Q1" s="261"/>
      <c r="R1" s="261"/>
      <c r="S1" s="261"/>
      <c r="T1" s="261"/>
      <c r="U1" s="261"/>
      <c r="V1" s="261"/>
      <c r="W1" s="262"/>
      <c r="X1" s="27"/>
    </row>
    <row r="2" spans="2:24" s="22" customFormat="1" ht="45.75" customHeight="1" x14ac:dyDescent="0.45">
      <c r="B2" s="28" t="s">
        <v>124</v>
      </c>
      <c r="C2" s="28" t="s">
        <v>125</v>
      </c>
      <c r="D2" s="28" t="s">
        <v>126</v>
      </c>
      <c r="E2" s="28" t="s">
        <v>127</v>
      </c>
      <c r="F2" s="28" t="s">
        <v>9</v>
      </c>
      <c r="G2" s="28" t="s">
        <v>128</v>
      </c>
      <c r="H2" s="29" t="s">
        <v>129</v>
      </c>
      <c r="I2" s="264"/>
      <c r="J2" s="264"/>
      <c r="K2" s="264"/>
      <c r="L2" s="28" t="s">
        <v>130</v>
      </c>
      <c r="M2" s="28" t="s">
        <v>131</v>
      </c>
      <c r="N2" s="28" t="s">
        <v>132</v>
      </c>
      <c r="O2" s="28" t="s">
        <v>133</v>
      </c>
      <c r="P2" s="28" t="s">
        <v>130</v>
      </c>
      <c r="Q2" s="28" t="s">
        <v>131</v>
      </c>
      <c r="R2" s="28" t="s">
        <v>134</v>
      </c>
      <c r="S2" s="28" t="s">
        <v>135</v>
      </c>
      <c r="T2" s="28" t="s">
        <v>136</v>
      </c>
      <c r="U2" s="28" t="s">
        <v>137</v>
      </c>
      <c r="V2" s="28" t="s">
        <v>138</v>
      </c>
      <c r="W2" s="28" t="s">
        <v>139</v>
      </c>
      <c r="X2" s="27"/>
    </row>
    <row r="3" spans="2:24" s="22" customFormat="1" ht="45.75" customHeight="1" x14ac:dyDescent="0.45">
      <c r="B3" s="30" t="str">
        <f>ASC('様式 教ー２'!N14)</f>
        <v/>
      </c>
      <c r="C3" s="30" t="str">
        <f>ASC('様式 教ー２'!K14)</f>
        <v/>
      </c>
      <c r="D3" s="30">
        <f>'様式 教ー２'!R6</f>
        <v>0</v>
      </c>
      <c r="E3" s="30">
        <f>'様式 教ー２'!D14</f>
        <v>0</v>
      </c>
      <c r="F3" s="31">
        <f>'様式 教ー２'!I14</f>
        <v>0</v>
      </c>
      <c r="G3" s="31">
        <f>'様式 教ー２'!U14</f>
        <v>0</v>
      </c>
      <c r="H3" s="31">
        <f>'様式 教ー２'!U15</f>
        <v>0</v>
      </c>
      <c r="I3" s="31" t="str">
        <f>IF(AND(J3="修了見込",K3="修了見込"),"〇","×")</f>
        <v>×</v>
      </c>
      <c r="J3" s="31" t="str">
        <f>'様式 教ー２'!S23</f>
        <v>未修了</v>
      </c>
      <c r="K3" s="31" t="str">
        <f>'様式 教ー２'!S24</f>
        <v>未修了</v>
      </c>
      <c r="L3" s="31" t="str">
        <f>IF('様式 教ー２'!X37="受講","受講",'様式 教ー２'!AB29&amp;'様式 教ー２'!AB30&amp;'様式 教ー２'!AB31&amp;'様式 教ー２'!AB32&amp;'様式 教ー２'!AB33&amp;'様式 教ー２'!AB34&amp;'様式 教ー２'!AB35&amp;'様式 教ー２'!AB36&amp;'様式 教ー２'!AB37)</f>
        <v>授業研究Ａ①　授業研究Ａ②　授業研究Ａ③　授業研究Ａ④　学習指導に関するレポート　</v>
      </c>
      <c r="M3" s="31" t="str">
        <f>IF('様式 教ー２'!X40="受講","受講",'様式 教ー２'!AB38&amp;'様式 教ー２'!AB39&amp;'様式 教ー２'!AB40)</f>
        <v>教育相談等に関する研修Ａ　生活指導・進路指導等に関するレポート　</v>
      </c>
      <c r="N3" s="31" t="str">
        <f>IF('様式 教ー２'!X44="受講","受講",'様式 教ー２'!AB41&amp;'様式 教ー２'!AB42&amp;'様式 教ー２'!AB43&amp;'様式 教ー２'!AB44)</f>
        <v>選択研修0回不足　人権教育と新たな教育課題　服務と新たな教育課題　教育法規と新たな教育課題　</v>
      </c>
      <c r="O3" s="31" t="str">
        <f>IF('様式 教ー２'!$U61='様式 教ー２'!$Y$73,'様式 教ー２'!$Y$73,'様式 教ー２'!$B61&amp;'様式 教ー２'!$AC61-'様式 教ー２'!$S61&amp;"時間不足　")</f>
        <v>研修計画6時間不足　</v>
      </c>
      <c r="P3" s="31" t="str">
        <f>IF('様式 教ー２'!$U62='様式 教ー２'!$Y$73,'様式 教ー２'!$Y$73,'様式 教ー２'!$B62&amp;'様式 教ー２'!$AC62-'様式 教ー２'!$S62&amp;"時間不足　")</f>
        <v>学習指導24時間不足　</v>
      </c>
      <c r="Q3" s="31" t="str">
        <f>IF('様式 教ー２'!$U66='様式 教ー２'!$Y$73,'様式 教ー２'!$Y$73,'様式 教ー２'!$B66&amp;'様式 教ー２'!$AC66-'様式 教ー２'!$S66&amp;"時間不足　")</f>
        <v>生活指導・進路指導6時間不足　</v>
      </c>
      <c r="R3" s="31" t="str">
        <f>IF('様式 教ー２'!$U67='様式 教ー２'!$Y$73,'様式 教ー２'!$Y$73,'様式 教ー２'!$B67&amp;'様式 教ー２'!$AC67-'様式 教ー２'!$S67&amp;"時間不足　")</f>
        <v>外部との連携・折衝6時間不足　</v>
      </c>
      <c r="S3" s="31" t="str">
        <f>IF('様式 教ー２'!$U68='様式 教ー２'!$Y$73,'様式 教ー２'!$Y$73,'様式 教ー２'!$B68&amp;'様式 教ー２'!$AC68-'様式 教ー２'!$S68&amp;"時間不足　")</f>
        <v>学校運営・組織貢献6時間不足　</v>
      </c>
      <c r="T3" s="31" t="str">
        <f>IF('様式 教ー２'!$U69='様式 教ー２'!$Y$73,'様式 教ー２'!$Y$73,'様式 教ー２'!$B69&amp;'様式 教ー２'!$AC69-'様式 教ー２'!$S69&amp;"時間不足　")</f>
        <v>特別な配慮や支援を必要とする子供への対応3時間不足　</v>
      </c>
      <c r="U3" s="31" t="str">
        <f>IF('様式 教ー２'!$U70='様式 教ー２'!$Y$73,'様式 教ー２'!$Y$73,'様式 教ー２'!$B70&amp;'様式 教ー２'!$AC70-'様式 教ー２'!$S70&amp;"時間不足　")</f>
        <v>デジタルや情報、教育データの利活用3時間不足　</v>
      </c>
      <c r="V3" s="31" t="str">
        <f>IF('様式 教ー２'!$U71='様式 教ー２'!$Y$73,'様式 教ー２'!$Y$73,'様式 教ー２'!$B71&amp;'様式 教ー２'!$AC71-'様式 教ー２'!$S71&amp;"時間不足　")</f>
        <v>研修のまとめ6時間不足　</v>
      </c>
      <c r="W3" s="31" t="str">
        <f>IF('様式 教ー２'!S72&gt;='様式 教ー２'!AC72,'様式 教ー２'!$Y$73,'様式 教ー２'!$AC72-'様式 教ー２'!$S72&amp;"時間不足　")</f>
        <v>90時間不足　</v>
      </c>
      <c r="X3" s="27"/>
    </row>
    <row r="4" spans="2:24" ht="57" customHeight="1" x14ac:dyDescent="0.45"/>
    <row r="5" spans="2:24" ht="57" customHeight="1" x14ac:dyDescent="0.45"/>
    <row r="6" spans="2:24" ht="57" customHeight="1" x14ac:dyDescent="0.45"/>
    <row r="7" spans="2:24" ht="57" customHeight="1" x14ac:dyDescent="0.45"/>
    <row r="8" spans="2:24" ht="57" customHeight="1" x14ac:dyDescent="0.45"/>
    <row r="9" spans="2:24" ht="57" customHeight="1" x14ac:dyDescent="0.45"/>
    <row r="10" spans="2:24" ht="57" customHeight="1" x14ac:dyDescent="0.45"/>
    <row r="11" spans="2:24" ht="57" customHeight="1" x14ac:dyDescent="0.45"/>
  </sheetData>
  <sheetProtection algorithmName="SHA-512" hashValue="SEPPEdWkc9OgusQ68i9ROLG7/EjOB33qCw5RWaVXZjkpnfMXpHmkjcthugi21na4URAeju8Kkg89VP8Arvcayg==" saltValue="UtUhAsFLO3/Rw1tsI5Cq1g==" spinCount="100000" sheet="1" objects="1" scenarios="1"/>
  <mergeCells count="5">
    <mergeCell ref="L1:N1"/>
    <mergeCell ref="O1:W1"/>
    <mergeCell ref="J1:J2"/>
    <mergeCell ref="K1:K2"/>
    <mergeCell ref="I1:I2"/>
  </mergeCells>
  <phoneticPr fontId="2"/>
  <conditionalFormatting sqref="I3">
    <cfRule type="cellIs" dxfId="1" priority="3" operator="equal">
      <formula>"×"</formula>
    </cfRule>
  </conditionalFormatting>
  <conditionalFormatting sqref="J3:K3">
    <cfRule type="cellIs" dxfId="0" priority="1" operator="notEqual">
      <formula>"修了見込"</formula>
    </cfRule>
  </conditionalFormatting>
  <pageMargins left="0.23622047244094491" right="0.23622047244094491" top="0.74803149606299213" bottom="0.74803149606299213"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 教ー２</vt:lpstr>
      <vt:lpstr>【記入例】様式 教ー２</vt:lpstr>
      <vt:lpstr>集計</vt:lpstr>
      <vt:lpstr>'【記入例】様式 教ー２'!Print_Area</vt:lpstr>
      <vt:lpstr>集計!Print_Area</vt:lpstr>
      <vt:lpstr>'様式 教ー２'!Print_Area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2024-12-13T08:21:15Z</cp:lastPrinted>
  <dcterms:created xsi:type="dcterms:W3CDTF">2024-08-19T06:33:48Z</dcterms:created>
  <dcterms:modified xsi:type="dcterms:W3CDTF">2024-12-17T02:14:48Z</dcterms:modified>
</cp:coreProperties>
</file>