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110.113.6\nas\授業力向上\Ｒ６授業力向上課\20 中堅教諭等資質向上研修\002_ライン庶務\100_【R7準備】070401_中堅Ⅰ・Ⅱ受講申込\"/>
    </mc:Choice>
  </mc:AlternateContent>
  <xr:revisionPtr revIDLastSave="0" documentId="13_ncr:1_{8A70897D-1121-4DD9-AD83-27F6E1ABC080}" xr6:coauthVersionLast="47" xr6:coauthVersionMax="47" xr10:uidLastSave="{00000000-0000-0000-0000-000000000000}"/>
  <bookViews>
    <workbookView xWindow="-120" yWindow="-120" windowWidth="29040" windowHeight="15720" activeTab="2" xr2:uid="{00000000-000D-0000-FFFF-FFFF00000000}"/>
  </bookViews>
  <sheets>
    <sheet name="01_基礎情報登録シート" sheetId="1" r:id="rId1"/>
    <sheet name="02_自己診断シート" sheetId="4" r:id="rId2"/>
    <sheet name="03_(教－１)研修計画書" sheetId="5" r:id="rId3"/>
    <sheet name="04_(教ー２)研修実施報告書" sheetId="7" r:id="rId4"/>
    <sheet name="集計" sheetId="8" state="hidden" r:id="rId5"/>
  </sheets>
  <definedNames>
    <definedName name="_xlnm.Print_Area" localSheetId="0">'01_基礎情報登録シート'!$B$1:$N$37</definedName>
    <definedName name="_xlnm.Print_Area" localSheetId="1">'02_自己診断シート'!$A$1:$AB$52</definedName>
    <definedName name="_xlnm.Print_Area" localSheetId="2">'03_(教－１)研修計画書'!$B$1:$W$102</definedName>
    <definedName name="_xlnm.Print_Area" localSheetId="3">'04_(教ー２)研修実施報告書'!$B$1:$W$91</definedName>
    <definedName name="_xlnm.Print_Area" localSheetId="4">集計!$A$1:$V$3</definedName>
    <definedName name="事例研究" localSheetId="3">#REF!</definedName>
    <definedName name="事例研究" localSheetId="4">#REF!</definedName>
    <definedName name="事例研究">#REF!</definedName>
    <definedName name="生活指導・進路指導" localSheetId="3">#REF!</definedName>
    <definedName name="生活指導・進路指導" localSheetId="4">#REF!</definedName>
    <definedName name="生活指導・進路指導">#REF!</definedName>
    <definedName name="代替" localSheetId="3">#REF!</definedName>
    <definedName name="代替" localSheetId="4">#REF!</definedName>
    <definedName name="代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7" l="1"/>
  <c r="N81" i="7"/>
  <c r="N78" i="7"/>
  <c r="N79" i="7"/>
  <c r="N77" i="7"/>
  <c r="N76" i="7"/>
  <c r="I81" i="7"/>
  <c r="I79" i="7"/>
  <c r="I78" i="7"/>
  <c r="I77" i="7"/>
  <c r="I76" i="7"/>
  <c r="W81" i="5"/>
  <c r="W79" i="5"/>
  <c r="W78" i="5"/>
  <c r="W77" i="5"/>
  <c r="W76" i="5"/>
  <c r="M32" i="4" l="1"/>
  <c r="K94" i="7" s="1"/>
  <c r="M30" i="4"/>
  <c r="M27" i="4"/>
  <c r="G94" i="7" s="1"/>
  <c r="M23" i="4"/>
  <c r="E94" i="7" s="1"/>
  <c r="M35" i="4"/>
  <c r="G35" i="4"/>
  <c r="G32" i="4"/>
  <c r="J94" i="7" s="1"/>
  <c r="G27" i="4"/>
  <c r="F94" i="7" s="1"/>
  <c r="G30" i="4"/>
  <c r="H94" i="7"/>
  <c r="G23" i="4"/>
  <c r="D94" i="7"/>
  <c r="I80" i="7"/>
  <c r="I94" i="7"/>
  <c r="N80" i="7"/>
  <c r="M94" i="7"/>
  <c r="L94" i="7"/>
  <c r="C94" i="7"/>
  <c r="B94" i="7"/>
  <c r="V15" i="7"/>
  <c r="P31" i="7"/>
  <c r="V13" i="5"/>
  <c r="I39" i="5" s="1"/>
  <c r="H17" i="1"/>
  <c r="R5" i="5"/>
  <c r="G3" i="8" l="1"/>
  <c r="F3" i="8"/>
  <c r="E3" i="8"/>
  <c r="D3" i="8"/>
  <c r="C3" i="8"/>
  <c r="B3" i="8"/>
  <c r="I41" i="7" l="1"/>
  <c r="AB19" i="7" l="1"/>
  <c r="AB17" i="7"/>
  <c r="AB20" i="7"/>
  <c r="AB18" i="7"/>
  <c r="P71" i="7"/>
  <c r="P70" i="7"/>
  <c r="P69" i="7"/>
  <c r="P68" i="7"/>
  <c r="P67" i="7"/>
  <c r="P66" i="7"/>
  <c r="P65" i="7"/>
  <c r="P64" i="7"/>
  <c r="P63" i="7"/>
  <c r="P62" i="7"/>
  <c r="P61" i="7"/>
  <c r="P44" i="7"/>
  <c r="P43" i="7"/>
  <c r="P42" i="7"/>
  <c r="P40" i="7"/>
  <c r="P39" i="7"/>
  <c r="P38" i="7"/>
  <c r="P37" i="7"/>
  <c r="P36" i="7"/>
  <c r="P35" i="7"/>
  <c r="P34" i="7"/>
  <c r="P33" i="7"/>
  <c r="P32" i="7"/>
  <c r="P30" i="7"/>
  <c r="P29" i="7"/>
  <c r="AC15" i="5"/>
  <c r="P28" i="1"/>
  <c r="P33" i="1"/>
  <c r="J33" i="1" s="1"/>
  <c r="P34" i="1"/>
  <c r="J34" i="1" s="1"/>
  <c r="F55" i="5"/>
  <c r="P42" i="5"/>
  <c r="P41" i="5"/>
  <c r="P40" i="5"/>
  <c r="C25" i="7" l="1"/>
  <c r="C24" i="7"/>
  <c r="K23" i="7"/>
  <c r="Y23" i="7" s="1"/>
  <c r="K22" i="7"/>
  <c r="Y22" i="7" s="1"/>
  <c r="AI61" i="7" s="1"/>
  <c r="K21" i="7"/>
  <c r="Y21" i="7" s="1"/>
  <c r="AN61" i="7" s="1"/>
  <c r="K20" i="7"/>
  <c r="Y20" i="7" s="1"/>
  <c r="AM61" i="7" s="1"/>
  <c r="K19" i="7"/>
  <c r="Y19" i="7" s="1"/>
  <c r="AL61" i="7" s="1"/>
  <c r="K18" i="7"/>
  <c r="Y18" i="7" s="1"/>
  <c r="K17" i="7"/>
  <c r="Y17" i="7" s="1"/>
  <c r="T15" i="7"/>
  <c r="I40" i="7" s="1"/>
  <c r="T14" i="7"/>
  <c r="I32" i="7" s="1"/>
  <c r="K14" i="7"/>
  <c r="Y14" i="7"/>
  <c r="I14" i="7"/>
  <c r="D14" i="7"/>
  <c r="D13" i="7"/>
  <c r="R8" i="7"/>
  <c r="R7" i="7"/>
  <c r="R6" i="7"/>
  <c r="B10" i="7"/>
  <c r="S70" i="7"/>
  <c r="S69" i="7"/>
  <c r="S61" i="7"/>
  <c r="Y44" i="7"/>
  <c r="U44" i="7" s="1"/>
  <c r="AA44" i="7" s="1"/>
  <c r="AB44" i="7" s="1"/>
  <c r="S44" i="7"/>
  <c r="Y43" i="7"/>
  <c r="U43" i="7" s="1"/>
  <c r="AA43" i="7" s="1"/>
  <c r="AB43" i="7" s="1"/>
  <c r="Y42" i="7"/>
  <c r="U42" i="7" s="1"/>
  <c r="AA42" i="7" s="1"/>
  <c r="AB42" i="7" s="1"/>
  <c r="S42" i="7"/>
  <c r="P41" i="7"/>
  <c r="M41" i="7"/>
  <c r="Y39" i="7"/>
  <c r="S39" i="7" s="1"/>
  <c r="Y36" i="7"/>
  <c r="S36" i="7"/>
  <c r="Y35" i="7"/>
  <c r="S35" i="7" s="1"/>
  <c r="Y34" i="7"/>
  <c r="S34" i="7" s="1"/>
  <c r="Y33" i="7"/>
  <c r="S33" i="7"/>
  <c r="S26" i="7"/>
  <c r="Y6" i="7"/>
  <c r="C9" i="5"/>
  <c r="I70" i="7" l="1"/>
  <c r="U70" i="7" s="1"/>
  <c r="I69" i="7"/>
  <c r="U69" i="7" s="1"/>
  <c r="S43" i="7"/>
  <c r="I37" i="7"/>
  <c r="I33" i="7"/>
  <c r="U33" i="7" s="1"/>
  <c r="AA33" i="7" s="1"/>
  <c r="AB33" i="7" s="1"/>
  <c r="K37" i="7"/>
  <c r="Y37" i="7" s="1"/>
  <c r="I34" i="7"/>
  <c r="U34" i="7" s="1"/>
  <c r="AA34" i="7" s="1"/>
  <c r="AB34" i="7" s="1"/>
  <c r="I31" i="7"/>
  <c r="I35" i="7"/>
  <c r="U35" i="7" s="1"/>
  <c r="AA35" i="7" s="1"/>
  <c r="AB35" i="7" s="1"/>
  <c r="I29" i="7"/>
  <c r="I30" i="7"/>
  <c r="I36" i="7"/>
  <c r="U36" i="7" s="1"/>
  <c r="AA36" i="7" s="1"/>
  <c r="AB36" i="7" s="1"/>
  <c r="AC69" i="7"/>
  <c r="AK61" i="7"/>
  <c r="AE61" i="7"/>
  <c r="AD61" i="7"/>
  <c r="AJ61" i="7"/>
  <c r="I38" i="7"/>
  <c r="I39" i="7"/>
  <c r="U39" i="7" s="1"/>
  <c r="AA39" i="7" s="1"/>
  <c r="AB39" i="7" s="1"/>
  <c r="I62" i="7"/>
  <c r="AC62" i="7"/>
  <c r="AC70" i="7"/>
  <c r="I66" i="7"/>
  <c r="I71" i="7"/>
  <c r="AC66" i="7"/>
  <c r="AC71" i="7"/>
  <c r="I67" i="7"/>
  <c r="AC72" i="7"/>
  <c r="AC67" i="7"/>
  <c r="I61" i="7"/>
  <c r="I68" i="7"/>
  <c r="AC68" i="7"/>
  <c r="AC61" i="7"/>
  <c r="K31" i="7"/>
  <c r="AF61" i="7"/>
  <c r="AG61" i="7"/>
  <c r="AH61" i="7"/>
  <c r="K30" i="7"/>
  <c r="K41" i="7"/>
  <c r="U61" i="7"/>
  <c r="K32" i="7"/>
  <c r="K29" i="7"/>
  <c r="K38" i="7"/>
  <c r="AO61" i="7"/>
  <c r="K71" i="7" s="1"/>
  <c r="S71" i="7" s="1"/>
  <c r="U71" i="7" s="1"/>
  <c r="K40" i="7"/>
  <c r="D22" i="5"/>
  <c r="U3" i="8" l="1"/>
  <c r="T3" i="8"/>
  <c r="S3" i="8"/>
  <c r="N3" i="8"/>
  <c r="S37" i="7"/>
  <c r="U37" i="7"/>
  <c r="AA37" i="7" s="1"/>
  <c r="AB37" i="7" s="1"/>
  <c r="K68" i="7"/>
  <c r="S68" i="7" s="1"/>
  <c r="U68" i="7" s="1"/>
  <c r="R3" i="8" s="1"/>
  <c r="K67" i="7"/>
  <c r="S67" i="7" s="1"/>
  <c r="U67" i="7" s="1"/>
  <c r="Q3" i="8" s="1"/>
  <c r="Y40" i="7"/>
  <c r="U40" i="7" s="1"/>
  <c r="AA40" i="7" s="1"/>
  <c r="AB40" i="7" s="1"/>
  <c r="Y31" i="7"/>
  <c r="U31" i="7" s="1"/>
  <c r="AA31" i="7" s="1"/>
  <c r="AB31" i="7" s="1"/>
  <c r="Y38" i="7"/>
  <c r="U38" i="7" s="1"/>
  <c r="K66" i="7"/>
  <c r="S66" i="7" s="1"/>
  <c r="U66" i="7" s="1"/>
  <c r="P3" i="8" s="1"/>
  <c r="Y29" i="7"/>
  <c r="U29" i="7" s="1"/>
  <c r="K62" i="7"/>
  <c r="S62" i="7" s="1"/>
  <c r="Y32" i="7"/>
  <c r="U32" i="7" s="1"/>
  <c r="AA32" i="7" s="1"/>
  <c r="AB32" i="7" s="1"/>
  <c r="Q4" i="7"/>
  <c r="Y41" i="7"/>
  <c r="S41" i="7"/>
  <c r="Y30" i="7"/>
  <c r="U30" i="7" s="1"/>
  <c r="AA30" i="7" s="1"/>
  <c r="AB30" i="7" s="1"/>
  <c r="P66" i="4"/>
  <c r="T5" i="4"/>
  <c r="T4" i="4"/>
  <c r="J15" i="5"/>
  <c r="Z15" i="5" s="1"/>
  <c r="Y97" i="5"/>
  <c r="Z12" i="5"/>
  <c r="K39" i="5" l="1"/>
  <c r="K36" i="5"/>
  <c r="S31" i="7"/>
  <c r="X37" i="7"/>
  <c r="S40" i="7"/>
  <c r="U41" i="7"/>
  <c r="AA41" i="7" s="1"/>
  <c r="AB41" i="7" s="1"/>
  <c r="S29" i="7"/>
  <c r="S30" i="7"/>
  <c r="S38" i="7"/>
  <c r="S32" i="7"/>
  <c r="U62" i="7"/>
  <c r="U72" i="7" s="1"/>
  <c r="S72" i="7"/>
  <c r="AA29" i="7"/>
  <c r="AB29" i="7" s="1"/>
  <c r="X40" i="7"/>
  <c r="AA38" i="7"/>
  <c r="AB38" i="7" s="1"/>
  <c r="R24" i="5"/>
  <c r="R7" i="5"/>
  <c r="L3" i="8" l="1"/>
  <c r="K3" i="8"/>
  <c r="M72" i="7"/>
  <c r="V3" i="8"/>
  <c r="O3" i="8"/>
  <c r="X44" i="7"/>
  <c r="S24" i="7" l="1"/>
  <c r="J3" i="8"/>
  <c r="U45" i="7"/>
  <c r="S23" i="7" s="1"/>
  <c r="M3" i="8"/>
  <c r="P39" i="5"/>
  <c r="M39" i="5"/>
  <c r="S40" i="5"/>
  <c r="U40" i="5" s="1"/>
  <c r="S41" i="5"/>
  <c r="U41" i="5" s="1"/>
  <c r="S42" i="5"/>
  <c r="U42" i="5" s="1"/>
  <c r="AC18" i="5"/>
  <c r="AC17" i="5"/>
  <c r="AC16" i="5"/>
  <c r="I3" i="8" l="1"/>
  <c r="H3" i="8" s="1"/>
  <c r="R6" i="5"/>
  <c r="G55" i="5" l="1"/>
  <c r="Y72" i="5" s="1"/>
  <c r="J81" i="5"/>
  <c r="E81" i="5"/>
  <c r="H55" i="5" l="1"/>
  <c r="D23" i="5"/>
  <c r="J21" i="5"/>
  <c r="Z21" i="5" s="1"/>
  <c r="J20" i="5"/>
  <c r="Z20" i="5" s="1"/>
  <c r="J19" i="5"/>
  <c r="Z19" i="5" s="1"/>
  <c r="J18" i="5"/>
  <c r="Z18" i="5" s="1"/>
  <c r="J17" i="5"/>
  <c r="Z17" i="5" s="1"/>
  <c r="J16" i="5"/>
  <c r="Z16" i="5" s="1"/>
  <c r="T13" i="5"/>
  <c r="K38" i="5" s="1"/>
  <c r="T12" i="5"/>
  <c r="N12" i="5"/>
  <c r="L12" i="5"/>
  <c r="J12" i="5"/>
  <c r="H12" i="5"/>
  <c r="D12" i="5"/>
  <c r="B81" i="5" l="1"/>
  <c r="AC70" i="5"/>
  <c r="AC69" i="5"/>
  <c r="G81" i="5"/>
  <c r="D58" i="5"/>
  <c r="F59" i="5" s="1"/>
  <c r="K27" i="5"/>
  <c r="I35" i="5"/>
  <c r="K35" i="5"/>
  <c r="N75" i="5"/>
  <c r="S58" i="5"/>
  <c r="AA69" i="5"/>
  <c r="AD69" i="5"/>
  <c r="Z70" i="5"/>
  <c r="AA70" i="5"/>
  <c r="AB70" i="5"/>
  <c r="AE69" i="5"/>
  <c r="AB69" i="5"/>
  <c r="Z69" i="5"/>
  <c r="B71" i="5"/>
  <c r="N58" i="5"/>
  <c r="I58" i="5"/>
  <c r="J71" i="5" s="1"/>
  <c r="S39" i="5"/>
  <c r="U39" i="5" s="1"/>
  <c r="K30" i="5"/>
  <c r="K28" i="5"/>
  <c r="K29" i="5"/>
  <c r="I36" i="5"/>
  <c r="I38" i="5"/>
  <c r="P38" i="5" s="1"/>
  <c r="Q71" i="5"/>
  <c r="G71" i="5"/>
  <c r="L81" i="5"/>
  <c r="L71" i="5"/>
  <c r="I37" i="5"/>
  <c r="P37" i="5" s="1"/>
  <c r="I29" i="5"/>
  <c r="I33" i="5"/>
  <c r="P33" i="5" s="1"/>
  <c r="I31" i="5"/>
  <c r="P31" i="5" s="1"/>
  <c r="I34" i="5"/>
  <c r="P34" i="5" s="1"/>
  <c r="I30" i="5"/>
  <c r="I28" i="5"/>
  <c r="I32" i="5"/>
  <c r="P32" i="5" s="1"/>
  <c r="I27" i="5"/>
  <c r="T71" i="5" l="1"/>
  <c r="S72" i="5" s="1"/>
  <c r="D82" i="5"/>
  <c r="AD72" i="5" s="1"/>
  <c r="I82" i="5"/>
  <c r="AE72" i="5" s="1"/>
  <c r="P30" i="5"/>
  <c r="S30" i="5" s="1"/>
  <c r="U30" i="5" s="1"/>
  <c r="P28" i="5"/>
  <c r="S28" i="5" s="1"/>
  <c r="U28" i="5" s="1"/>
  <c r="P35" i="5"/>
  <c r="S35" i="5" s="1"/>
  <c r="U35" i="5" s="1"/>
  <c r="O71" i="5"/>
  <c r="AB72" i="5" s="1"/>
  <c r="P29" i="5"/>
  <c r="S29" i="5" s="1"/>
  <c r="U29" i="5" s="1"/>
  <c r="P36" i="5"/>
  <c r="S36" i="5" s="1"/>
  <c r="U36" i="5" s="1"/>
  <c r="P76" i="5"/>
  <c r="O77" i="5" s="1"/>
  <c r="AA72" i="5"/>
  <c r="P27" i="5"/>
  <c r="S27" i="5" s="1"/>
  <c r="U27" i="5" s="1"/>
  <c r="F61" i="5"/>
  <c r="F60" i="5"/>
  <c r="I72" i="5"/>
  <c r="Y42" i="5"/>
  <c r="S38" i="5"/>
  <c r="U38" i="5" s="1"/>
  <c r="S37" i="5"/>
  <c r="U37" i="5" s="1"/>
  <c r="S32" i="5"/>
  <c r="U32" i="5" s="1"/>
  <c r="S31" i="5"/>
  <c r="U31" i="5" s="1"/>
  <c r="S34" i="5"/>
  <c r="U34" i="5" s="1"/>
  <c r="S33" i="5"/>
  <c r="U33" i="5" s="1"/>
  <c r="D11" i="5"/>
  <c r="J28" i="1"/>
  <c r="P32" i="1"/>
  <c r="J32" i="1" s="1"/>
  <c r="P31" i="1"/>
  <c r="J31" i="1" s="1"/>
  <c r="P30" i="1"/>
  <c r="J30" i="1" s="1"/>
  <c r="P29" i="1"/>
  <c r="J29" i="1" s="1"/>
  <c r="AC72" i="5" l="1"/>
  <c r="N72" i="5"/>
  <c r="AF72" i="5"/>
  <c r="N78" i="5"/>
  <c r="E71" i="5"/>
  <c r="Y38" i="5"/>
  <c r="Y35" i="5"/>
  <c r="O80" i="5" l="1"/>
  <c r="Z72" i="5"/>
  <c r="Y43" i="5"/>
  <c r="R21" i="5" s="1"/>
  <c r="D72" i="5"/>
  <c r="V66" i="4"/>
  <c r="U66" i="4"/>
  <c r="T66" i="4"/>
  <c r="S66" i="4"/>
  <c r="R66" i="4"/>
  <c r="Q66" i="4"/>
  <c r="V65" i="4"/>
  <c r="U65" i="4"/>
  <c r="T65" i="4"/>
  <c r="S65" i="4"/>
  <c r="R65" i="4"/>
  <c r="Q65" i="4"/>
  <c r="P65" i="4"/>
  <c r="M38" i="4"/>
  <c r="N82" i="7" s="1"/>
  <c r="Q94" i="7" s="1"/>
  <c r="G38" i="4"/>
  <c r="I82" i="7" s="1"/>
  <c r="P94" i="7" s="1"/>
  <c r="O94" i="7"/>
  <c r="N94" i="7"/>
  <c r="M34" i="4"/>
  <c r="G34" i="4"/>
  <c r="W82" i="5" l="1"/>
  <c r="W80" i="5"/>
  <c r="Y82" i="5"/>
  <c r="R22" i="5" s="1"/>
  <c r="M81" i="5"/>
  <c r="P6" i="1"/>
  <c r="Y87" i="5" l="1"/>
  <c r="R23" i="5" s="1"/>
</calcChain>
</file>

<file path=xl/sharedStrings.xml><?xml version="1.0" encoding="utf-8"?>
<sst xmlns="http://schemas.openxmlformats.org/spreadsheetml/2006/main" count="615" uniqueCount="427">
  <si>
    <t>令和</t>
    <rPh sb="0" eb="2">
      <t>レイワ</t>
    </rPh>
    <phoneticPr fontId="2"/>
  </si>
  <si>
    <t>ﾌﾘｶﾞﾅ</t>
    <phoneticPr fontId="2"/>
  </si>
  <si>
    <t>受講者氏名</t>
    <rPh sb="0" eb="3">
      <t>ジュコウシャ</t>
    </rPh>
    <rPh sb="3" eb="5">
      <t>シメイ</t>
    </rPh>
    <phoneticPr fontId="2"/>
  </si>
  <si>
    <t>職名</t>
    <rPh sb="0" eb="2">
      <t>ショクメイ</t>
    </rPh>
    <phoneticPr fontId="2"/>
  </si>
  <si>
    <t>教諭</t>
    <rPh sb="0" eb="2">
      <t>キョウユ</t>
    </rPh>
    <phoneticPr fontId="2"/>
  </si>
  <si>
    <t>主任教諭</t>
    <rPh sb="0" eb="2">
      <t>シュニン</t>
    </rPh>
    <rPh sb="2" eb="4">
      <t>キョウユ</t>
    </rPh>
    <phoneticPr fontId="2"/>
  </si>
  <si>
    <t>職員番号</t>
    <rPh sb="0" eb="2">
      <t>ショクイン</t>
    </rPh>
    <rPh sb="2" eb="4">
      <t>バンゴウ</t>
    </rPh>
    <phoneticPr fontId="2"/>
  </si>
  <si>
    <t>課程（高等学校のみ）</t>
    <rPh sb="0" eb="2">
      <t>カテイ</t>
    </rPh>
    <rPh sb="3" eb="5">
      <t>コウトウ</t>
    </rPh>
    <rPh sb="5" eb="7">
      <t>ガッコウ</t>
    </rPh>
    <phoneticPr fontId="2"/>
  </si>
  <si>
    <t>専門教科・領域</t>
    <rPh sb="0" eb="2">
      <t>センモン</t>
    </rPh>
    <rPh sb="2" eb="4">
      <t>キョウカ</t>
    </rPh>
    <rPh sb="5" eb="7">
      <t>リョウイキ</t>
    </rPh>
    <phoneticPr fontId="2"/>
  </si>
  <si>
    <t>学校名</t>
    <rPh sb="0" eb="3">
      <t>ガッコウメイ</t>
    </rPh>
    <phoneticPr fontId="2"/>
  </si>
  <si>
    <t>校長名</t>
    <rPh sb="0" eb="2">
      <t>コウチョウ</t>
    </rPh>
    <rPh sb="2" eb="3">
      <t>メイ</t>
    </rPh>
    <phoneticPr fontId="2"/>
  </si>
  <si>
    <t>電話</t>
    <rPh sb="0" eb="2">
      <t>デンワ</t>
    </rPh>
    <phoneticPr fontId="2"/>
  </si>
  <si>
    <t>ﾌﾘｶﾞﾅ（半角ｶﾀｶﾅ）</t>
    <rPh sb="6" eb="8">
      <t>ハンカク</t>
    </rPh>
    <phoneticPr fontId="2"/>
  </si>
  <si>
    <t>研修の段階</t>
    <rPh sb="0" eb="2">
      <t>ケンシュウ</t>
    </rPh>
    <rPh sb="3" eb="5">
      <t>ダンカイ</t>
    </rPh>
    <phoneticPr fontId="2"/>
  </si>
  <si>
    <t>学習指導</t>
    <rPh sb="0" eb="2">
      <t>ガクシュウ</t>
    </rPh>
    <rPh sb="2" eb="4">
      <t>シドウ</t>
    </rPh>
    <phoneticPr fontId="2"/>
  </si>
  <si>
    <t>段階</t>
    <rPh sb="0" eb="2">
      <t>ダンカイ</t>
    </rPh>
    <phoneticPr fontId="2"/>
  </si>
  <si>
    <t>生活指導・進路指導</t>
    <rPh sb="0" eb="2">
      <t>セイカツ</t>
    </rPh>
    <rPh sb="2" eb="4">
      <t>シドウ</t>
    </rPh>
    <rPh sb="5" eb="7">
      <t>シンロ</t>
    </rPh>
    <rPh sb="7" eb="9">
      <t>シドウ</t>
    </rPh>
    <phoneticPr fontId="2"/>
  </si>
  <si>
    <t>ⅱ</t>
    <phoneticPr fontId="2"/>
  </si>
  <si>
    <t>ⅲ</t>
    <phoneticPr fontId="2"/>
  </si>
  <si>
    <t>①　教職大学院派遣研修修了者</t>
    <rPh sb="2" eb="4">
      <t>キョウショク</t>
    </rPh>
    <rPh sb="4" eb="7">
      <t>ダイガクイン</t>
    </rPh>
    <rPh sb="7" eb="9">
      <t>ハケン</t>
    </rPh>
    <rPh sb="9" eb="11">
      <t>ケンシュウ</t>
    </rPh>
    <rPh sb="11" eb="13">
      <t>シュウリョウ</t>
    </rPh>
    <rPh sb="13" eb="14">
      <t>シャ</t>
    </rPh>
    <phoneticPr fontId="2"/>
  </si>
  <si>
    <t>②　東京都教員研究生修了者、東京都教育研究員修了者</t>
    <phoneticPr fontId="2"/>
  </si>
  <si>
    <t>③　東京教師道場リーダー、東京教師道場リーダー修了者</t>
    <phoneticPr fontId="2"/>
  </si>
  <si>
    <t>④　東京都研究開発委員会委員経験者</t>
    <phoneticPr fontId="2"/>
  </si>
  <si>
    <t>⑤　東京教師道場部員、東京教師道場部員修了者</t>
    <phoneticPr fontId="2"/>
  </si>
  <si>
    <t>⑥</t>
  </si>
  <si>
    <t>⑥</t>
    <phoneticPr fontId="2"/>
  </si>
  <si>
    <t>⑥　教育行政研修修了者</t>
    <phoneticPr fontId="2"/>
  </si>
  <si>
    <t>⑦　ⅲ段階で研究歴等二つ以上</t>
    <phoneticPr fontId="2"/>
  </si>
  <si>
    <t>研修の
段階</t>
    <rPh sb="0" eb="2">
      <t>ケンシュウ</t>
    </rPh>
    <rPh sb="4" eb="6">
      <t>ダンカイ</t>
    </rPh>
    <phoneticPr fontId="2"/>
  </si>
  <si>
    <t>研修
・
研究歴
等</t>
    <rPh sb="0" eb="2">
      <t>ケンシュウ</t>
    </rPh>
    <rPh sb="5" eb="7">
      <t>ケンキュウ</t>
    </rPh>
    <rPh sb="7" eb="8">
      <t>レキ</t>
    </rPh>
    <rPh sb="10" eb="11">
      <t>トウ</t>
    </rPh>
    <phoneticPr fontId="2"/>
  </si>
  <si>
    <t>年度東京都公立学校中堅教諭等資質向上研修Ⅰ</t>
    <rPh sb="0" eb="2">
      <t>ネンド</t>
    </rPh>
    <rPh sb="2" eb="4">
      <t>トウキョウ</t>
    </rPh>
    <rPh sb="4" eb="5">
      <t>ト</t>
    </rPh>
    <rPh sb="5" eb="7">
      <t>コウリツ</t>
    </rPh>
    <rPh sb="7" eb="9">
      <t>ガッコウ</t>
    </rPh>
    <rPh sb="9" eb="11">
      <t>チュウケン</t>
    </rPh>
    <rPh sb="11" eb="13">
      <t>キョウユ</t>
    </rPh>
    <rPh sb="13" eb="14">
      <t>トウ</t>
    </rPh>
    <rPh sb="14" eb="16">
      <t>シシツ</t>
    </rPh>
    <rPh sb="16" eb="18">
      <t>コウジョウ</t>
    </rPh>
    <rPh sb="18" eb="20">
      <t>ケンシュウ</t>
    </rPh>
    <phoneticPr fontId="2"/>
  </si>
  <si>
    <t>フリガナ</t>
    <phoneticPr fontId="2"/>
  </si>
  <si>
    <t>①</t>
    <phoneticPr fontId="2"/>
  </si>
  <si>
    <t>②</t>
    <phoneticPr fontId="2"/>
  </si>
  <si>
    <t>③</t>
    <phoneticPr fontId="2"/>
  </si>
  <si>
    <t>④</t>
    <phoneticPr fontId="2"/>
  </si>
  <si>
    <t>⑤</t>
    <phoneticPr fontId="2"/>
  </si>
  <si>
    <t>小計</t>
    <rPh sb="0" eb="2">
      <t>ショウケイ</t>
    </rPh>
    <phoneticPr fontId="2"/>
  </si>
  <si>
    <t>研修計画</t>
    <rPh sb="0" eb="2">
      <t>ケンシュウ</t>
    </rPh>
    <rPh sb="2" eb="4">
      <t>ケイカク</t>
    </rPh>
    <phoneticPr fontId="2"/>
  </si>
  <si>
    <t>研修のまとめ</t>
    <rPh sb="0" eb="2">
      <t>ケンシュウ</t>
    </rPh>
    <phoneticPr fontId="2"/>
  </si>
  <si>
    <t>外部との連携・折衝</t>
    <rPh sb="0" eb="2">
      <t>ガイブ</t>
    </rPh>
    <rPh sb="4" eb="6">
      <t>レンケイ</t>
    </rPh>
    <rPh sb="7" eb="9">
      <t>セッショウ</t>
    </rPh>
    <phoneticPr fontId="2"/>
  </si>
  <si>
    <t>学校運営・組織貢献</t>
    <rPh sb="0" eb="2">
      <t>ガッコウ</t>
    </rPh>
    <rPh sb="2" eb="4">
      <t>ウンエイ</t>
    </rPh>
    <rPh sb="5" eb="7">
      <t>ソシキ</t>
    </rPh>
    <rPh sb="7" eb="9">
      <t>コウケン</t>
    </rPh>
    <phoneticPr fontId="2"/>
  </si>
  <si>
    <t>特別な配慮や支援を必要とする子供への対応</t>
    <rPh sb="0" eb="2">
      <t>トクベツ</t>
    </rPh>
    <rPh sb="3" eb="5">
      <t>ハイリョ</t>
    </rPh>
    <rPh sb="6" eb="8">
      <t>シエン</t>
    </rPh>
    <rPh sb="9" eb="11">
      <t>ヒツヨウ</t>
    </rPh>
    <rPh sb="14" eb="16">
      <t>コドモ</t>
    </rPh>
    <rPh sb="18" eb="20">
      <t>タイオウ</t>
    </rPh>
    <phoneticPr fontId="2"/>
  </si>
  <si>
    <t>デジタルや情報・教育データの利活用</t>
    <rPh sb="5" eb="7">
      <t>ジョウホウ</t>
    </rPh>
    <rPh sb="8" eb="10">
      <t>キョウイク</t>
    </rPh>
    <rPh sb="14" eb="17">
      <t>リカツヨウ</t>
    </rPh>
    <phoneticPr fontId="2"/>
  </si>
  <si>
    <t>学習指導力</t>
  </si>
  <si>
    <t>生活指導力・進路指導力</t>
  </si>
  <si>
    <t>外部との連携・折衝力</t>
  </si>
  <si>
    <t>学校運営力・組織貢献力</t>
  </si>
  <si>
    <t>特別な配慮や支援を必要とする子供への対応</t>
    <phoneticPr fontId="2"/>
  </si>
  <si>
    <t>デジタルや情報・教育データの利活用</t>
    <phoneticPr fontId="2"/>
  </si>
  <si>
    <t>教育課題に関する対応</t>
  </si>
  <si>
    <t>「教職に必要な素養」</t>
    <rPh sb="1" eb="3">
      <t>キョウショク</t>
    </rPh>
    <rPh sb="4" eb="6">
      <t>ヒツヨウ</t>
    </rPh>
    <rPh sb="7" eb="9">
      <t>ソヨウ</t>
    </rPh>
    <phoneticPr fontId="2"/>
  </si>
  <si>
    <t>【理由と具体的な取組み案等】</t>
    <rPh sb="1" eb="3">
      <t>リユウ</t>
    </rPh>
    <rPh sb="4" eb="7">
      <t>グタイテキ</t>
    </rPh>
    <rPh sb="8" eb="10">
      <t>トリク</t>
    </rPh>
    <rPh sb="11" eb="12">
      <t>アン</t>
    </rPh>
    <rPh sb="12" eb="13">
      <t>トウ</t>
    </rPh>
    <phoneticPr fontId="2"/>
  </si>
  <si>
    <t>東京都公立学校中堅教諭等資質向上研修Ⅰ（教諭・主任教諭）</t>
    <rPh sb="0" eb="3">
      <t>トウキョウト</t>
    </rPh>
    <rPh sb="3" eb="7">
      <t>コウリツガッコウ</t>
    </rPh>
    <rPh sb="7" eb="11">
      <t>チュウケンキョウユ</t>
    </rPh>
    <rPh sb="11" eb="12">
      <t>トウ</t>
    </rPh>
    <rPh sb="12" eb="14">
      <t>シシツ</t>
    </rPh>
    <rPh sb="14" eb="16">
      <t>コウジョウ</t>
    </rPh>
    <rPh sb="16" eb="18">
      <t>ケンシュウ</t>
    </rPh>
    <rPh sb="20" eb="22">
      <t>キョウユ</t>
    </rPh>
    <rPh sb="23" eb="25">
      <t>シュニン</t>
    </rPh>
    <rPh sb="25" eb="27">
      <t>キョウユ</t>
    </rPh>
    <phoneticPr fontId="2"/>
  </si>
  <si>
    <t>自己診断シート</t>
    <rPh sb="0" eb="2">
      <t>ジコ</t>
    </rPh>
    <rPh sb="2" eb="4">
      <t>シンダン</t>
    </rPh>
    <phoneticPr fontId="2"/>
  </si>
  <si>
    <t>職・氏名</t>
    <rPh sb="0" eb="1">
      <t>ショク</t>
    </rPh>
    <rPh sb="2" eb="4">
      <t>シメイ</t>
    </rPh>
    <phoneticPr fontId="2"/>
  </si>
  <si>
    <t>自己評価</t>
    <rPh sb="0" eb="2">
      <t>ジコ</t>
    </rPh>
    <rPh sb="2" eb="4">
      <t>ヒョウカ</t>
    </rPh>
    <phoneticPr fontId="2"/>
  </si>
  <si>
    <t>中堅教諭等資質向上研修Ⅰ</t>
    <rPh sb="0" eb="12">
      <t>チュウケンキョウユトウシシツコウジョウケンシュウ１</t>
    </rPh>
    <phoneticPr fontId="2"/>
  </si>
  <si>
    <t>その他受講した研修や自己研鑽等</t>
    <rPh sb="2" eb="3">
      <t>タ</t>
    </rPh>
    <rPh sb="3" eb="5">
      <t>ジュコウ</t>
    </rPh>
    <rPh sb="7" eb="9">
      <t>ケンシュウ</t>
    </rPh>
    <rPh sb="10" eb="12">
      <t>ジコ</t>
    </rPh>
    <rPh sb="12" eb="14">
      <t>ケンサン</t>
    </rPh>
    <rPh sb="14" eb="15">
      <t>トウ</t>
    </rPh>
    <phoneticPr fontId="2"/>
  </si>
  <si>
    <t>研修前
（５月）</t>
    <rPh sb="0" eb="2">
      <t>ケンシュウ</t>
    </rPh>
    <rPh sb="2" eb="3">
      <t>マエ</t>
    </rPh>
    <rPh sb="6" eb="7">
      <t>ガツ</t>
    </rPh>
    <phoneticPr fontId="2"/>
  </si>
  <si>
    <t>平均値</t>
    <rPh sb="0" eb="3">
      <t>ヘイキンチ</t>
    </rPh>
    <phoneticPr fontId="2"/>
  </si>
  <si>
    <r>
      <t>該当する</t>
    </r>
    <r>
      <rPr>
        <u/>
        <sz val="28"/>
        <color rgb="FFFF0000"/>
        <rFont val="ＭＳ ゴシック"/>
        <family val="3"/>
        <charset val="128"/>
      </rPr>
      <t>校外</t>
    </r>
    <r>
      <rPr>
        <sz val="28"/>
        <color theme="1"/>
        <rFont val="ＭＳ ゴシック"/>
        <family val="3"/>
        <charset val="128"/>
      </rPr>
      <t>における研修
▶　詳細は「手引」28～34ページ参照</t>
    </r>
    <rPh sb="0" eb="2">
      <t>ガイトウ</t>
    </rPh>
    <rPh sb="4" eb="6">
      <t>コウガイ</t>
    </rPh>
    <rPh sb="10" eb="12">
      <t>ケンシュウ</t>
    </rPh>
    <rPh sb="15" eb="17">
      <t>ショウサイ</t>
    </rPh>
    <rPh sb="19" eb="21">
      <t>テビ</t>
    </rPh>
    <rPh sb="30" eb="32">
      <t>サンショウ</t>
    </rPh>
    <phoneticPr fontId="2"/>
  </si>
  <si>
    <r>
      <rPr>
        <u/>
        <sz val="28"/>
        <color rgb="FFFF0000"/>
        <rFont val="ＭＳ ゴシック"/>
        <family val="3"/>
        <charset val="128"/>
      </rPr>
      <t>校内</t>
    </r>
    <r>
      <rPr>
        <sz val="28"/>
        <color theme="1"/>
        <rFont val="ＭＳ ゴシック"/>
        <family val="3"/>
        <charset val="128"/>
      </rPr>
      <t>における研修の一例
▶　詳細は「手引」44～46ページ参照</t>
    </r>
    <rPh sb="0" eb="2">
      <t>コウナイ</t>
    </rPh>
    <rPh sb="6" eb="8">
      <t>ケンシュウ</t>
    </rPh>
    <rPh sb="9" eb="11">
      <t>イチレイ</t>
    </rPh>
    <phoneticPr fontId="2"/>
  </si>
  <si>
    <t>学習指導力</t>
    <rPh sb="0" eb="2">
      <t>ガクシュウ</t>
    </rPh>
    <rPh sb="2" eb="4">
      <t>シドウ</t>
    </rPh>
    <rPh sb="4" eb="5">
      <t>リョク</t>
    </rPh>
    <phoneticPr fontId="2"/>
  </si>
  <si>
    <t>・「個別最適な学び」と「協働的な学び」の一体的な充実に向けた、学習者中心の授業をしている。</t>
    <rPh sb="2" eb="4">
      <t>コベツ</t>
    </rPh>
    <rPh sb="4" eb="6">
      <t>サイテキ</t>
    </rPh>
    <rPh sb="7" eb="8">
      <t>マナ</t>
    </rPh>
    <rPh sb="12" eb="14">
      <t>キョウドウ</t>
    </rPh>
    <rPh sb="14" eb="15">
      <t>テキ</t>
    </rPh>
    <rPh sb="16" eb="17">
      <t>マナ</t>
    </rPh>
    <rPh sb="20" eb="23">
      <t>イッタイテキ</t>
    </rPh>
    <rPh sb="24" eb="26">
      <t>ジュウジツ</t>
    </rPh>
    <rPh sb="27" eb="28">
      <t>ム</t>
    </rPh>
    <rPh sb="31" eb="33">
      <t>ガクシュウ</t>
    </rPh>
    <rPh sb="33" eb="34">
      <t>シャ</t>
    </rPh>
    <rPh sb="34" eb="36">
      <t>チュウシン</t>
    </rPh>
    <rPh sb="37" eb="39">
      <t>ジュギョウ</t>
    </rPh>
    <phoneticPr fontId="2"/>
  </si>
  <si>
    <t>授業研究Ａ・Ｂ</t>
    <rPh sb="0" eb="4">
      <t>ジュギョウケンキュウ</t>
    </rPh>
    <phoneticPr fontId="2"/>
  </si>
  <si>
    <t>●授業研究
●「個別最適な学び」と「協働的な学び」の実践等
●教科部会における付箋を用いた研究協議
●一人１台学習者用端末を効果的に活用した教材の作成･活用（デジタルや情報・教育データの利活用の視点でも研修可能）
●中堅教員としての他の教員への学習指導に関する指導・助言
・他の教員の指導案作成への助言
・他の教員の授業参観
・「授業力の６要素」を用いた指導・助言</t>
    <rPh sb="1" eb="5">
      <t>ジュギョウケンキュウ</t>
    </rPh>
    <rPh sb="29" eb="30">
      <t>トウ</t>
    </rPh>
    <rPh sb="100" eb="102">
      <t>シテン</t>
    </rPh>
    <rPh sb="104" eb="106">
      <t>ケンシュウ</t>
    </rPh>
    <rPh sb="106" eb="108">
      <t>カノウ</t>
    </rPh>
    <phoneticPr fontId="2"/>
  </si>
  <si>
    <t>・他の教員と協働した授業研究をしている。</t>
    <rPh sb="1" eb="2">
      <t>タ</t>
    </rPh>
    <rPh sb="3" eb="5">
      <t>キョウイン</t>
    </rPh>
    <rPh sb="6" eb="8">
      <t>キョウドウ</t>
    </rPh>
    <rPh sb="10" eb="12">
      <t>ジュギョウ</t>
    </rPh>
    <rPh sb="12" eb="14">
      <t>ケンキュウ</t>
    </rPh>
    <phoneticPr fontId="2"/>
  </si>
  <si>
    <t>・授業について他の教員に対して指導上の課題を捉えた指導・助言をしている。</t>
    <rPh sb="1" eb="3">
      <t>ジュギョウ</t>
    </rPh>
    <rPh sb="7" eb="8">
      <t>タ</t>
    </rPh>
    <rPh sb="9" eb="11">
      <t>キョウイン</t>
    </rPh>
    <rPh sb="12" eb="13">
      <t>タイ</t>
    </rPh>
    <rPh sb="22" eb="23">
      <t>トラ</t>
    </rPh>
    <rPh sb="25" eb="27">
      <t>シドウ</t>
    </rPh>
    <rPh sb="28" eb="30">
      <t>ジョゲン</t>
    </rPh>
    <phoneticPr fontId="2"/>
  </si>
  <si>
    <t>・校内の授業改善や授業評価について、実態や課題を捉え、解決策を提案している。</t>
    <rPh sb="1" eb="3">
      <t>コウナイ</t>
    </rPh>
    <rPh sb="4" eb="6">
      <t>ジュギョウ</t>
    </rPh>
    <rPh sb="6" eb="8">
      <t>カイゼン</t>
    </rPh>
    <rPh sb="9" eb="11">
      <t>ジュギョウ</t>
    </rPh>
    <rPh sb="11" eb="13">
      <t>ヒョウカ</t>
    </rPh>
    <rPh sb="18" eb="20">
      <t>ジッタイ</t>
    </rPh>
    <rPh sb="21" eb="23">
      <t>カダイ</t>
    </rPh>
    <rPh sb="24" eb="25">
      <t>トラ</t>
    </rPh>
    <rPh sb="27" eb="30">
      <t>カイケツサク</t>
    </rPh>
    <rPh sb="31" eb="33">
      <t>テイアン</t>
    </rPh>
    <phoneticPr fontId="2"/>
  </si>
  <si>
    <t>授業研究Ａ・Ｂ、
学習指導に関するレポート</t>
    <rPh sb="0" eb="4">
      <t>ジュギョウケンキュウ</t>
    </rPh>
    <rPh sb="9" eb="11">
      <t>ガクシュウ</t>
    </rPh>
    <rPh sb="11" eb="13">
      <t>シドウ</t>
    </rPh>
    <rPh sb="14" eb="15">
      <t>カン</t>
    </rPh>
    <phoneticPr fontId="2"/>
  </si>
  <si>
    <t>生活指導力・
進路指導力</t>
    <rPh sb="0" eb="2">
      <t>セイカツ</t>
    </rPh>
    <rPh sb="2" eb="4">
      <t>シドウ</t>
    </rPh>
    <rPh sb="4" eb="5">
      <t>リョク</t>
    </rPh>
    <rPh sb="7" eb="9">
      <t>シンロ</t>
    </rPh>
    <rPh sb="9" eb="11">
      <t>シドウ</t>
    </rPh>
    <rPh sb="11" eb="12">
      <t>リョク</t>
    </rPh>
    <phoneticPr fontId="2"/>
  </si>
  <si>
    <t>・児童・生徒がもつ個々の悩みや思いを共感的に受け止め、学校生活への適応や人格の成長への援助を行っている。</t>
    <rPh sb="1" eb="3">
      <t>ジドウ</t>
    </rPh>
    <rPh sb="4" eb="6">
      <t>セイト</t>
    </rPh>
    <rPh sb="9" eb="11">
      <t>ココ</t>
    </rPh>
    <rPh sb="12" eb="13">
      <t>ナヤ</t>
    </rPh>
    <rPh sb="15" eb="16">
      <t>オモ</t>
    </rPh>
    <rPh sb="18" eb="21">
      <t>キョウカンテキ</t>
    </rPh>
    <rPh sb="22" eb="23">
      <t>ウ</t>
    </rPh>
    <rPh sb="24" eb="25">
      <t>ト</t>
    </rPh>
    <rPh sb="27" eb="29">
      <t>ガッコウ</t>
    </rPh>
    <rPh sb="29" eb="31">
      <t>セイカツ</t>
    </rPh>
    <rPh sb="33" eb="35">
      <t>テキオウ</t>
    </rPh>
    <rPh sb="36" eb="38">
      <t>ジンカク</t>
    </rPh>
    <rPh sb="39" eb="41">
      <t>セイチョウ</t>
    </rPh>
    <rPh sb="43" eb="45">
      <t>エンジョ</t>
    </rPh>
    <rPh sb="46" eb="47">
      <t>オコナ</t>
    </rPh>
    <phoneticPr fontId="2"/>
  </si>
  <si>
    <t>教育相談等に関する研修Ａ・Ｂ</t>
    <rPh sb="6" eb="7">
      <t>カン</t>
    </rPh>
    <rPh sb="9" eb="11">
      <t>ケンシュウ</t>
    </rPh>
    <phoneticPr fontId="2"/>
  </si>
  <si>
    <t>●中堅教員としての他の教員への生活指導についての指導・助言
・問題行動の未然防止と早期発見
・学校不適応への対応
●児童生徒の権利に関する校内研修の実践
●校内における事例研究の実践
●学年のキャリア教育の次年度年間計画（案）の作成</t>
    <phoneticPr fontId="2"/>
  </si>
  <si>
    <t>・それぞれの可能性や活躍の場を引き出す集団づくり（学級経営）を行い、児童・生徒に自己有用感をもたせている。</t>
    <rPh sb="6" eb="9">
      <t>カノウセイ</t>
    </rPh>
    <rPh sb="10" eb="12">
      <t>カツヤク</t>
    </rPh>
    <rPh sb="13" eb="14">
      <t>バ</t>
    </rPh>
    <rPh sb="15" eb="16">
      <t>ヒ</t>
    </rPh>
    <rPh sb="17" eb="18">
      <t>ダ</t>
    </rPh>
    <rPh sb="19" eb="21">
      <t>シュウダン</t>
    </rPh>
    <rPh sb="25" eb="27">
      <t>ガッキュウ</t>
    </rPh>
    <rPh sb="27" eb="29">
      <t>ケイエイ</t>
    </rPh>
    <rPh sb="31" eb="32">
      <t>オコナ</t>
    </rPh>
    <rPh sb="34" eb="36">
      <t>ジドウ</t>
    </rPh>
    <rPh sb="37" eb="39">
      <t>セイト</t>
    </rPh>
    <rPh sb="40" eb="42">
      <t>ジコ</t>
    </rPh>
    <rPh sb="42" eb="44">
      <t>ユウヨウ</t>
    </rPh>
    <rPh sb="44" eb="45">
      <t>カン</t>
    </rPh>
    <phoneticPr fontId="2"/>
  </si>
  <si>
    <t>・自校の生活指導・進路指導上の課題について把握し、解決策を提案している。</t>
    <rPh sb="1" eb="3">
      <t>ジコウ</t>
    </rPh>
    <rPh sb="4" eb="6">
      <t>セイカツ</t>
    </rPh>
    <rPh sb="6" eb="8">
      <t>シドウ</t>
    </rPh>
    <rPh sb="9" eb="11">
      <t>シンロ</t>
    </rPh>
    <rPh sb="11" eb="13">
      <t>シドウ</t>
    </rPh>
    <rPh sb="13" eb="14">
      <t>ジョウ</t>
    </rPh>
    <rPh sb="15" eb="17">
      <t>カダイ</t>
    </rPh>
    <rPh sb="21" eb="23">
      <t>ハアク</t>
    </rPh>
    <rPh sb="25" eb="28">
      <t>カイケツサク</t>
    </rPh>
    <rPh sb="29" eb="31">
      <t>テイアン</t>
    </rPh>
    <phoneticPr fontId="2"/>
  </si>
  <si>
    <t>教育相談等に関する研修Ａ・Ｂ、
生活指導・進路指導等に関するレポート</t>
    <rPh sb="6" eb="7">
      <t>カン</t>
    </rPh>
    <rPh sb="9" eb="11">
      <t>ケンシュウ</t>
    </rPh>
    <rPh sb="16" eb="20">
      <t>セイカツシドウ</t>
    </rPh>
    <rPh sb="21" eb="25">
      <t>シンロシドウ</t>
    </rPh>
    <rPh sb="25" eb="26">
      <t>トウ</t>
    </rPh>
    <rPh sb="27" eb="28">
      <t>カン</t>
    </rPh>
    <phoneticPr fontId="2"/>
  </si>
  <si>
    <t>外部との連携・
折衝力</t>
    <rPh sb="0" eb="2">
      <t>ガイブ</t>
    </rPh>
    <rPh sb="4" eb="6">
      <t>レンケイ</t>
    </rPh>
    <rPh sb="8" eb="10">
      <t>セッショウ</t>
    </rPh>
    <rPh sb="10" eb="11">
      <t>リョク</t>
    </rPh>
    <phoneticPr fontId="2"/>
  </si>
  <si>
    <t>・関係機関に対し学校の考えを明確に示すとともに、情報収集を適切に行うなどして、円滑な関係を築くことをしている。</t>
    <rPh sb="1" eb="3">
      <t>カンケイ</t>
    </rPh>
    <rPh sb="3" eb="5">
      <t>キカン</t>
    </rPh>
    <rPh sb="6" eb="7">
      <t>タイ</t>
    </rPh>
    <rPh sb="8" eb="10">
      <t>ガッコウ</t>
    </rPh>
    <rPh sb="11" eb="12">
      <t>カンガ</t>
    </rPh>
    <rPh sb="14" eb="16">
      <t>メイカク</t>
    </rPh>
    <rPh sb="17" eb="18">
      <t>シメ</t>
    </rPh>
    <rPh sb="24" eb="26">
      <t>ジョウホウ</t>
    </rPh>
    <rPh sb="26" eb="28">
      <t>シュウシュウ</t>
    </rPh>
    <rPh sb="29" eb="31">
      <t>テキセツ</t>
    </rPh>
    <rPh sb="32" eb="33">
      <t>オコナ</t>
    </rPh>
    <rPh sb="39" eb="41">
      <t>エンカツ</t>
    </rPh>
    <rPh sb="42" eb="44">
      <t>カンケイ</t>
    </rPh>
    <rPh sb="45" eb="46">
      <t>キズ</t>
    </rPh>
    <phoneticPr fontId="2"/>
  </si>
  <si>
    <t>教育相談等に関する研修Ａ・Ｂ、
生活指導・進路指導等に関するレポート、
選択研修</t>
    <rPh sb="6" eb="7">
      <t>カン</t>
    </rPh>
    <rPh sb="9" eb="11">
      <t>ケンシュウ</t>
    </rPh>
    <rPh sb="16" eb="20">
      <t>セイカツシドウ</t>
    </rPh>
    <rPh sb="21" eb="25">
      <t>シンロシドウ</t>
    </rPh>
    <rPh sb="25" eb="26">
      <t>トウ</t>
    </rPh>
    <rPh sb="27" eb="28">
      <t>カン</t>
    </rPh>
    <rPh sb="36" eb="40">
      <t>センタクケンシュウ</t>
    </rPh>
    <phoneticPr fontId="2"/>
  </si>
  <si>
    <t>●学校からの組織的な情報発信
●地域の関係諸団体との連携と対応
●地域の教育環境を活用した授業
●地域の情報の収集と校内への周知、情報整理
●ゲストティーチャー(ＧＴ)と連携した授業</t>
    <phoneticPr fontId="2"/>
  </si>
  <si>
    <t>・自身や学校の強み・弱みを理解し、保護者・地域・関係機関との連携協働を通じて、教育活動をより充実させている。</t>
    <rPh sb="1" eb="3">
      <t>ジシン</t>
    </rPh>
    <rPh sb="4" eb="6">
      <t>ガッコウ</t>
    </rPh>
    <rPh sb="7" eb="8">
      <t>ツヨ</t>
    </rPh>
    <rPh sb="10" eb="11">
      <t>ヨワ</t>
    </rPh>
    <rPh sb="13" eb="15">
      <t>リカイ</t>
    </rPh>
    <rPh sb="17" eb="20">
      <t>ホゴシャ</t>
    </rPh>
    <rPh sb="21" eb="23">
      <t>チイキ</t>
    </rPh>
    <rPh sb="24" eb="26">
      <t>カンケイ</t>
    </rPh>
    <rPh sb="26" eb="28">
      <t>キカン</t>
    </rPh>
    <rPh sb="30" eb="32">
      <t>レンケイ</t>
    </rPh>
    <rPh sb="32" eb="34">
      <t>キョウドウ</t>
    </rPh>
    <rPh sb="35" eb="36">
      <t>ツウ</t>
    </rPh>
    <rPh sb="39" eb="41">
      <t>キョウイク</t>
    </rPh>
    <rPh sb="41" eb="43">
      <t>カツドウ</t>
    </rPh>
    <rPh sb="46" eb="48">
      <t>ジュウジツ</t>
    </rPh>
    <phoneticPr fontId="2"/>
  </si>
  <si>
    <t>学校運営力・
組織貢献力</t>
    <rPh sb="0" eb="2">
      <t>ガッコウ</t>
    </rPh>
    <rPh sb="2" eb="4">
      <t>ウンエイ</t>
    </rPh>
    <rPh sb="4" eb="5">
      <t>リョク</t>
    </rPh>
    <rPh sb="7" eb="9">
      <t>ソシキ</t>
    </rPh>
    <rPh sb="9" eb="11">
      <t>コウケン</t>
    </rPh>
    <rPh sb="11" eb="12">
      <t>リョク</t>
    </rPh>
    <phoneticPr fontId="2"/>
  </si>
  <si>
    <t>・担当する校務分掌の職務について、他の教員に指導・助言している。</t>
    <rPh sb="1" eb="3">
      <t>タントウ</t>
    </rPh>
    <rPh sb="5" eb="7">
      <t>コウム</t>
    </rPh>
    <rPh sb="7" eb="9">
      <t>ブンショウ</t>
    </rPh>
    <rPh sb="10" eb="12">
      <t>ショクム</t>
    </rPh>
    <rPh sb="17" eb="18">
      <t>タ</t>
    </rPh>
    <rPh sb="19" eb="21">
      <t>キョウイン</t>
    </rPh>
    <rPh sb="22" eb="24">
      <t>シドウ</t>
    </rPh>
    <rPh sb="25" eb="27">
      <t>ジョゲン</t>
    </rPh>
    <phoneticPr fontId="2"/>
  </si>
  <si>
    <t>人権教育と新たな教育課題、
教育法規と新たな教育課題</t>
    <phoneticPr fontId="2"/>
  </si>
  <si>
    <t>●円滑な学校運営のための分掌間の連携・校務分掌の業務改善に向けた提案
・校務分掌の業務改善に向けた提案
・校務改善に向けた分掌間の連携
・校務分掌の次の担当者への引継ぎ資料作成
●校務改善の推進に向けた経営支援組織への参加
●校内OJTの実施と検証</t>
    <phoneticPr fontId="2"/>
  </si>
  <si>
    <t>・学校運営上の課題を捉え、対応策について提案している。</t>
    <rPh sb="1" eb="3">
      <t>ガッコウ</t>
    </rPh>
    <rPh sb="3" eb="5">
      <t>ウンエイ</t>
    </rPh>
    <rPh sb="5" eb="6">
      <t>ジョウ</t>
    </rPh>
    <rPh sb="7" eb="9">
      <t>カダイ</t>
    </rPh>
    <rPh sb="10" eb="11">
      <t>トラ</t>
    </rPh>
    <rPh sb="13" eb="15">
      <t>タイオウ</t>
    </rPh>
    <rPh sb="15" eb="16">
      <t>サク</t>
    </rPh>
    <rPh sb="20" eb="22">
      <t>テイアン</t>
    </rPh>
    <phoneticPr fontId="2"/>
  </si>
  <si>
    <t>学習指導に関するレポート、
生活指導・進路指導等に関するレポート</t>
    <rPh sb="0" eb="4">
      <t>ガクシュウシドウ</t>
    </rPh>
    <rPh sb="5" eb="6">
      <t>カン</t>
    </rPh>
    <rPh sb="14" eb="18">
      <t>セイカツシドウ</t>
    </rPh>
    <rPh sb="19" eb="23">
      <t>シンロシドウ</t>
    </rPh>
    <rPh sb="23" eb="24">
      <t>トウ</t>
    </rPh>
    <rPh sb="25" eb="26">
      <t>カン</t>
    </rPh>
    <phoneticPr fontId="2"/>
  </si>
  <si>
    <t>・多様な児童・生徒のニーズに対応するために必要となる知識や支援方法を身に付け、学習上・生活上の支援を工夫している。</t>
    <rPh sb="1" eb="3">
      <t>タヨウ</t>
    </rPh>
    <rPh sb="4" eb="6">
      <t>ジドウ</t>
    </rPh>
    <rPh sb="7" eb="9">
      <t>セイト</t>
    </rPh>
    <rPh sb="14" eb="16">
      <t>タイオウ</t>
    </rPh>
    <rPh sb="21" eb="23">
      <t>ヒツヨウ</t>
    </rPh>
    <rPh sb="26" eb="28">
      <t>チシキ</t>
    </rPh>
    <rPh sb="29" eb="31">
      <t>シエン</t>
    </rPh>
    <rPh sb="31" eb="33">
      <t>ホウホウ</t>
    </rPh>
    <rPh sb="34" eb="35">
      <t>ミ</t>
    </rPh>
    <rPh sb="36" eb="37">
      <t>ツ</t>
    </rPh>
    <rPh sb="39" eb="41">
      <t>ガクシュウ</t>
    </rPh>
    <rPh sb="41" eb="42">
      <t>ジョウ</t>
    </rPh>
    <rPh sb="43" eb="45">
      <t>セイカツ</t>
    </rPh>
    <rPh sb="45" eb="46">
      <t>ジョウ</t>
    </rPh>
    <rPh sb="47" eb="49">
      <t>シエン</t>
    </rPh>
    <rPh sb="50" eb="52">
      <t>クフウ</t>
    </rPh>
    <phoneticPr fontId="2"/>
  </si>
  <si>
    <t>教育法規と新たな教育課題</t>
    <rPh sb="0" eb="2">
      <t>キョウイク</t>
    </rPh>
    <rPh sb="2" eb="4">
      <t>ホウキ</t>
    </rPh>
    <rPh sb="5" eb="6">
      <t>アラ</t>
    </rPh>
    <rPh sb="8" eb="10">
      <t>キョウイク</t>
    </rPh>
    <rPh sb="10" eb="12">
      <t>カダイ</t>
    </rPh>
    <phoneticPr fontId="2"/>
  </si>
  <si>
    <t>●他の教員が作成した「学校生活支援シート」等への指導・助言
●特別支援教育に関する研修の校内還元　</t>
    <phoneticPr fontId="2"/>
  </si>
  <si>
    <t>デジタルや情報・
教育データの利活用</t>
    <rPh sb="5" eb="7">
      <t>ジョウホウ</t>
    </rPh>
    <rPh sb="9" eb="11">
      <t>キョウイク</t>
    </rPh>
    <rPh sb="15" eb="18">
      <t>リカツヨウ</t>
    </rPh>
    <phoneticPr fontId="2"/>
  </si>
  <si>
    <t>・デジタル技術及び地域・社会の教育資源の活用や情報活用能力の育成に関する、適切な指導計画を作成し授業実践等を行っている。</t>
    <rPh sb="5" eb="7">
      <t>ギジュツ</t>
    </rPh>
    <rPh sb="7" eb="8">
      <t>オヨ</t>
    </rPh>
    <rPh sb="9" eb="11">
      <t>チイキ</t>
    </rPh>
    <rPh sb="12" eb="14">
      <t>シャカイ</t>
    </rPh>
    <rPh sb="15" eb="17">
      <t>キョウイク</t>
    </rPh>
    <rPh sb="17" eb="19">
      <t>シゲン</t>
    </rPh>
    <rPh sb="20" eb="22">
      <t>カツヨウ</t>
    </rPh>
    <rPh sb="23" eb="25">
      <t>ジョウホウ</t>
    </rPh>
    <rPh sb="25" eb="27">
      <t>カツヨウ</t>
    </rPh>
    <rPh sb="27" eb="29">
      <t>ノウリョク</t>
    </rPh>
    <rPh sb="30" eb="32">
      <t>イクセイ</t>
    </rPh>
    <rPh sb="33" eb="34">
      <t>カン</t>
    </rPh>
    <rPh sb="37" eb="39">
      <t>テキセツ</t>
    </rPh>
    <rPh sb="40" eb="42">
      <t>シドウ</t>
    </rPh>
    <rPh sb="42" eb="44">
      <t>ケイカク</t>
    </rPh>
    <rPh sb="45" eb="47">
      <t>サクセイ</t>
    </rPh>
    <rPh sb="48" eb="50">
      <t>ジュギョウ</t>
    </rPh>
    <rPh sb="50" eb="52">
      <t>ジッセン</t>
    </rPh>
    <rPh sb="52" eb="53">
      <t>トウ</t>
    </rPh>
    <rPh sb="54" eb="55">
      <t>オコナ</t>
    </rPh>
    <phoneticPr fontId="2"/>
  </si>
  <si>
    <t>授業研究Ａ・Ｂ、
服務と新たな教育課題</t>
    <rPh sb="0" eb="4">
      <t>ジュギョウケンキュウ</t>
    </rPh>
    <phoneticPr fontId="2"/>
  </si>
  <si>
    <t>●一人１台学習者用端末を効果的に活用した教材の作成･活用（学指指導の視点でも研修可能）
●デジタル技術や情報活用能力の育成に関する指導計画の作成や実践
●他の教員の情報モラル教育についての指導・助言
●ICTの校務活用に関する校内研修の推進</t>
    <rPh sb="29" eb="30">
      <t>ガク</t>
    </rPh>
    <rPh sb="30" eb="31">
      <t>ユビ</t>
    </rPh>
    <rPh sb="31" eb="33">
      <t>シドウ</t>
    </rPh>
    <phoneticPr fontId="2"/>
  </si>
  <si>
    <t>・情報活用能力の育成に関する他の教員の指導状況を把握し、研修計画や助言をしている。</t>
    <phoneticPr fontId="2"/>
  </si>
  <si>
    <t>・児童・生徒の学習改善を図ったり、生活指導に生かしたりするための教育データの活用方法を提案している。</t>
    <rPh sb="1" eb="3">
      <t>ジドウ</t>
    </rPh>
    <rPh sb="4" eb="6">
      <t>セイト</t>
    </rPh>
    <rPh sb="7" eb="9">
      <t>ガクシュウ</t>
    </rPh>
    <rPh sb="9" eb="11">
      <t>カイゼン</t>
    </rPh>
    <rPh sb="12" eb="13">
      <t>ハカ</t>
    </rPh>
    <rPh sb="17" eb="19">
      <t>セイカツ</t>
    </rPh>
    <rPh sb="19" eb="21">
      <t>シドウ</t>
    </rPh>
    <rPh sb="22" eb="23">
      <t>イ</t>
    </rPh>
    <rPh sb="32" eb="34">
      <t>キョウイク</t>
    </rPh>
    <rPh sb="38" eb="40">
      <t>カツヨウ</t>
    </rPh>
    <rPh sb="40" eb="42">
      <t>ホウホウ</t>
    </rPh>
    <rPh sb="43" eb="45">
      <t>テイアン</t>
    </rPh>
    <phoneticPr fontId="2"/>
  </si>
  <si>
    <t>教育課題に関する対応</t>
    <phoneticPr fontId="2"/>
  </si>
  <si>
    <t>・教育課題に関する校務分掌での重要な役割を担い、他の教員に対して指導・助言をしている。</t>
    <rPh sb="24" eb="25">
      <t>タ</t>
    </rPh>
    <rPh sb="26" eb="28">
      <t>キョウイン</t>
    </rPh>
    <phoneticPr fontId="2"/>
  </si>
  <si>
    <t>人権教育と新たな教育課題
服務と新たな教育課題
教育法規と新たな教育課題</t>
    <phoneticPr fontId="2"/>
  </si>
  <si>
    <t>●中堅教員としての他の教員への学習指導や学級経営、生活指導等についての指導・助言
●研修で学んだ教育課題に関する内容の校内還元</t>
    <rPh sb="15" eb="17">
      <t>ガクシュウ</t>
    </rPh>
    <rPh sb="17" eb="19">
      <t>シドウ</t>
    </rPh>
    <rPh sb="20" eb="24">
      <t>ガッキュウケイエイ</t>
    </rPh>
    <rPh sb="29" eb="30">
      <t>トウ</t>
    </rPh>
    <rPh sb="43" eb="45">
      <t>ケンシュウ</t>
    </rPh>
    <rPh sb="46" eb="47">
      <t>マナ</t>
    </rPh>
    <rPh sb="49" eb="51">
      <t>キョウイク</t>
    </rPh>
    <rPh sb="51" eb="53">
      <t>カダイ</t>
    </rPh>
    <rPh sb="54" eb="55">
      <t>カン</t>
    </rPh>
    <rPh sb="57" eb="59">
      <t>ナイヨウ</t>
    </rPh>
    <rPh sb="60" eb="62">
      <t>コウナイ</t>
    </rPh>
    <rPh sb="62" eb="64">
      <t>カンゲン</t>
    </rPh>
    <phoneticPr fontId="2"/>
  </si>
  <si>
    <t>＜管理職との面談記録＞</t>
    <rPh sb="1" eb="4">
      <t>カンリショク</t>
    </rPh>
    <rPh sb="6" eb="8">
      <t>メンダン</t>
    </rPh>
    <rPh sb="8" eb="10">
      <t>キロク</t>
    </rPh>
    <phoneticPr fontId="2"/>
  </si>
  <si>
    <t>●研修前（　　月　　日）</t>
    <rPh sb="1" eb="3">
      <t>ケンシュウ</t>
    </rPh>
    <rPh sb="3" eb="4">
      <t>マエ</t>
    </rPh>
    <rPh sb="7" eb="8">
      <t>ガツ</t>
    </rPh>
    <rPh sb="10" eb="11">
      <t>ニチ</t>
    </rPh>
    <phoneticPr fontId="2"/>
  </si>
  <si>
    <t>●研修後（　　月　　日）</t>
    <rPh sb="1" eb="3">
      <t>ケンシュウ</t>
    </rPh>
    <rPh sb="3" eb="4">
      <t>アト</t>
    </rPh>
    <rPh sb="7" eb="8">
      <t>ガツ</t>
    </rPh>
    <rPh sb="10" eb="11">
      <t>ニチ</t>
    </rPh>
    <phoneticPr fontId="2"/>
  </si>
  <si>
    <t>面談内容の記録（面談内容：受講者の強み、研修を通して伸ばしていくべき資質・能力、研修計画について等）</t>
    <rPh sb="0" eb="2">
      <t>メンダン</t>
    </rPh>
    <rPh sb="2" eb="4">
      <t>ナイヨウ</t>
    </rPh>
    <rPh sb="5" eb="7">
      <t>キロク</t>
    </rPh>
    <rPh sb="8" eb="10">
      <t>メンダン</t>
    </rPh>
    <rPh sb="10" eb="12">
      <t>ナイヨウ</t>
    </rPh>
    <rPh sb="13" eb="16">
      <t>ジュコウシャ</t>
    </rPh>
    <rPh sb="17" eb="18">
      <t>ツヨ</t>
    </rPh>
    <rPh sb="20" eb="22">
      <t>ケンシュウ</t>
    </rPh>
    <rPh sb="23" eb="24">
      <t>トオ</t>
    </rPh>
    <rPh sb="26" eb="27">
      <t>ノ</t>
    </rPh>
    <rPh sb="34" eb="36">
      <t>シシツ</t>
    </rPh>
    <rPh sb="37" eb="39">
      <t>ノウリョク</t>
    </rPh>
    <rPh sb="40" eb="42">
      <t>ケンシュウ</t>
    </rPh>
    <rPh sb="42" eb="44">
      <t>ケイカク</t>
    </rPh>
    <rPh sb="48" eb="49">
      <t>トウ</t>
    </rPh>
    <phoneticPr fontId="2"/>
  </si>
  <si>
    <t>面談内容の記録（面談内容：研修の成果、今後のＯＪＴへの取組について、キャリアプランについて等）</t>
    <rPh sb="0" eb="2">
      <t>メンダン</t>
    </rPh>
    <rPh sb="2" eb="4">
      <t>ナイヨウ</t>
    </rPh>
    <rPh sb="5" eb="7">
      <t>キロク</t>
    </rPh>
    <rPh sb="8" eb="12">
      <t>メンダンナイヨウ</t>
    </rPh>
    <rPh sb="13" eb="15">
      <t>ケンシュウ</t>
    </rPh>
    <rPh sb="16" eb="18">
      <t>セイカ</t>
    </rPh>
    <rPh sb="19" eb="21">
      <t>コンゴ</t>
    </rPh>
    <rPh sb="27" eb="29">
      <t>トリク</t>
    </rPh>
    <rPh sb="45" eb="46">
      <t>トウ</t>
    </rPh>
    <phoneticPr fontId="2"/>
  </si>
  <si>
    <t>学習指導力</t>
    <phoneticPr fontId="2"/>
  </si>
  <si>
    <t>生活指導力・進路指導力</t>
    <phoneticPr fontId="2"/>
  </si>
  <si>
    <t>外部との連携・
折衝力</t>
    <phoneticPr fontId="2"/>
  </si>
  <si>
    <t>学校運営力・
組織貢献力</t>
    <phoneticPr fontId="2"/>
  </si>
  <si>
    <t>デジタルや情報・
教育データの利活用</t>
    <phoneticPr fontId="2"/>
  </si>
  <si>
    <t>研修前</t>
    <rPh sb="0" eb="2">
      <t>ケンシュウ</t>
    </rPh>
    <rPh sb="2" eb="3">
      <t>マエ</t>
    </rPh>
    <phoneticPr fontId="2"/>
  </si>
  <si>
    <t>研修後</t>
    <rPh sb="0" eb="2">
      <t>ケンシュウ</t>
    </rPh>
    <rPh sb="2" eb="3">
      <t>ゴ</t>
    </rPh>
    <phoneticPr fontId="2"/>
  </si>
  <si>
    <t>受講者氏名</t>
    <rPh sb="0" eb="2">
      <t>ジュコウ</t>
    </rPh>
    <rPh sb="2" eb="3">
      <t>シャ</t>
    </rPh>
    <rPh sb="3" eb="5">
      <t>シメイ</t>
    </rPh>
    <phoneticPr fontId="2"/>
  </si>
  <si>
    <t>課程</t>
    <rPh sb="0" eb="2">
      <t>カテイ</t>
    </rPh>
    <phoneticPr fontId="2"/>
  </si>
  <si>
    <t>研修・研究歴</t>
    <rPh sb="0" eb="2">
      <t>ケンシュウ</t>
    </rPh>
    <rPh sb="3" eb="5">
      <t>ケンキュウ</t>
    </rPh>
    <rPh sb="5" eb="6">
      <t>レキ</t>
    </rPh>
    <phoneticPr fontId="2"/>
  </si>
  <si>
    <t>①</t>
  </si>
  <si>
    <t>教職大学院派遣研修修了者</t>
    <rPh sb="0" eb="2">
      <t>キョウショク</t>
    </rPh>
    <rPh sb="2" eb="5">
      <t>ダイガクイン</t>
    </rPh>
    <rPh sb="5" eb="7">
      <t>ハケン</t>
    </rPh>
    <rPh sb="7" eb="9">
      <t>ケンシュウ</t>
    </rPh>
    <rPh sb="9" eb="12">
      <t>シュウリョウシャ</t>
    </rPh>
    <phoneticPr fontId="1"/>
  </si>
  <si>
    <t>②</t>
  </si>
  <si>
    <t>東京都教員研究生修了者、東京都教育研究員修了者</t>
    <rPh sb="0" eb="3">
      <t>トウキョウト</t>
    </rPh>
    <rPh sb="3" eb="5">
      <t>キョウイン</t>
    </rPh>
    <rPh sb="5" eb="8">
      <t>ケンキュウセイ</t>
    </rPh>
    <rPh sb="8" eb="11">
      <t>シュウリョウシャ</t>
    </rPh>
    <rPh sb="12" eb="15">
      <t>トウキョウト</t>
    </rPh>
    <rPh sb="15" eb="17">
      <t>キョウイク</t>
    </rPh>
    <rPh sb="17" eb="20">
      <t>ケンキュウイン</t>
    </rPh>
    <rPh sb="20" eb="23">
      <t>シュウリョウシャ</t>
    </rPh>
    <phoneticPr fontId="1"/>
  </si>
  <si>
    <t>③</t>
  </si>
  <si>
    <t>東京教師道場リーダー、東京教師道場リーダー修了者</t>
    <rPh sb="0" eb="2">
      <t>トウキョウ</t>
    </rPh>
    <rPh sb="2" eb="4">
      <t>キョウシ</t>
    </rPh>
    <rPh sb="4" eb="6">
      <t>ドウジョウ</t>
    </rPh>
    <rPh sb="11" eb="13">
      <t>トウキョウ</t>
    </rPh>
    <rPh sb="13" eb="15">
      <t>キョウシ</t>
    </rPh>
    <rPh sb="15" eb="17">
      <t>ドウジョウ</t>
    </rPh>
    <rPh sb="21" eb="24">
      <t>シュウリョウシャ</t>
    </rPh>
    <phoneticPr fontId="1"/>
  </si>
  <si>
    <t>④</t>
  </si>
  <si>
    <t>研究開発委員会委員経験者</t>
    <rPh sb="0" eb="2">
      <t>ケンキュウ</t>
    </rPh>
    <rPh sb="2" eb="4">
      <t>カイハツ</t>
    </rPh>
    <rPh sb="4" eb="7">
      <t>イインカイ</t>
    </rPh>
    <rPh sb="7" eb="9">
      <t>イイン</t>
    </rPh>
    <rPh sb="9" eb="12">
      <t>ケイケンシャ</t>
    </rPh>
    <phoneticPr fontId="1"/>
  </si>
  <si>
    <t>⑤</t>
  </si>
  <si>
    <t>東京教師道場部員、東京教師道場部員修了者</t>
    <rPh sb="0" eb="2">
      <t>トウキョウ</t>
    </rPh>
    <rPh sb="2" eb="4">
      <t>キョウシ</t>
    </rPh>
    <rPh sb="4" eb="6">
      <t>ドウジョウ</t>
    </rPh>
    <rPh sb="6" eb="8">
      <t>ブイン</t>
    </rPh>
    <rPh sb="9" eb="11">
      <t>トウキョウ</t>
    </rPh>
    <rPh sb="11" eb="13">
      <t>キョウシ</t>
    </rPh>
    <rPh sb="13" eb="15">
      <t>ドウジョウ</t>
    </rPh>
    <rPh sb="15" eb="17">
      <t>ブイン</t>
    </rPh>
    <rPh sb="17" eb="20">
      <t>シュウリョウシャ</t>
    </rPh>
    <phoneticPr fontId="1"/>
  </si>
  <si>
    <t>教育行政研修修了者</t>
    <rPh sb="0" eb="2">
      <t>キョウイク</t>
    </rPh>
    <rPh sb="2" eb="4">
      <t>ギョウセイ</t>
    </rPh>
    <rPh sb="4" eb="6">
      <t>ケンシュウ</t>
    </rPh>
    <rPh sb="6" eb="9">
      <t>シュウリョウシャ</t>
    </rPh>
    <phoneticPr fontId="1"/>
  </si>
  <si>
    <t>⑦</t>
  </si>
  <si>
    <t>ⅲ段階で研究歴等が二つ以上↓</t>
    <rPh sb="1" eb="3">
      <t>ダンカイ</t>
    </rPh>
    <rPh sb="4" eb="6">
      <t>ケンキュウ</t>
    </rPh>
    <rPh sb="6" eb="7">
      <t>レキ</t>
    </rPh>
    <rPh sb="7" eb="8">
      <t>ナド</t>
    </rPh>
    <rPh sb="9" eb="10">
      <t>フタ</t>
    </rPh>
    <rPh sb="11" eb="13">
      <t>イジョウ</t>
    </rPh>
    <phoneticPr fontId="1"/>
  </si>
  <si>
    <t>研究歴１：</t>
    <rPh sb="0" eb="2">
      <t>ケンキュウ</t>
    </rPh>
    <rPh sb="2" eb="3">
      <t>レキ</t>
    </rPh>
    <phoneticPr fontId="1"/>
  </si>
  <si>
    <t>研究歴２：</t>
    <rPh sb="0" eb="2">
      <t>ケンキュウ</t>
    </rPh>
    <rPh sb="2" eb="3">
      <t>レキ</t>
    </rPh>
    <phoneticPr fontId="1"/>
  </si>
  <si>
    <t>全日制</t>
    <rPh sb="0" eb="3">
      <t>ゼンニチセイ</t>
    </rPh>
    <phoneticPr fontId="2"/>
  </si>
  <si>
    <t>定時制</t>
    <rPh sb="0" eb="3">
      <t>テイジセイ</t>
    </rPh>
    <phoneticPr fontId="2"/>
  </si>
  <si>
    <t>通信制</t>
    <rPh sb="0" eb="3">
      <t>ツウシンセイ</t>
    </rPh>
    <phoneticPr fontId="2"/>
  </si>
  <si>
    <t>ⅰ</t>
    <phoneticPr fontId="2"/>
  </si>
  <si>
    <t>１　校外における研修</t>
    <rPh sb="2" eb="4">
      <t>コウガイ</t>
    </rPh>
    <rPh sb="8" eb="10">
      <t>ケンシュウ</t>
    </rPh>
    <phoneticPr fontId="2"/>
  </si>
  <si>
    <t>授業研究Ａ①</t>
    <rPh sb="0" eb="2">
      <t>ジュギョウ</t>
    </rPh>
    <rPh sb="2" eb="4">
      <t>ケンキュウ</t>
    </rPh>
    <phoneticPr fontId="2"/>
  </si>
  <si>
    <t>研修項目</t>
    <rPh sb="0" eb="2">
      <t>ケンシュウ</t>
    </rPh>
    <rPh sb="2" eb="4">
      <t>コウモク</t>
    </rPh>
    <phoneticPr fontId="2"/>
  </si>
  <si>
    <t>研修タイトル</t>
    <rPh sb="0" eb="2">
      <t>ケンシュウ</t>
    </rPh>
    <phoneticPr fontId="2"/>
  </si>
  <si>
    <t>必要回数</t>
    <rPh sb="0" eb="2">
      <t>ヒツヨウ</t>
    </rPh>
    <rPh sb="2" eb="4">
      <t>カイスウ</t>
    </rPh>
    <phoneticPr fontId="2"/>
  </si>
  <si>
    <t>代替の回数</t>
    <rPh sb="0" eb="2">
      <t>ダイタイ</t>
    </rPh>
    <rPh sb="3" eb="5">
      <t>カイスウ</t>
    </rPh>
    <phoneticPr fontId="2"/>
  </si>
  <si>
    <t>昨年度までの受講回数</t>
    <rPh sb="0" eb="3">
      <t>サクネンド</t>
    </rPh>
    <rPh sb="6" eb="8">
      <t>ジュコウ</t>
    </rPh>
    <rPh sb="8" eb="10">
      <t>カイスウ</t>
    </rPh>
    <phoneticPr fontId="2"/>
  </si>
  <si>
    <t>授業研究Ａ</t>
    <rPh sb="0" eb="2">
      <t>ジュギョウ</t>
    </rPh>
    <rPh sb="2" eb="4">
      <t>ケンキュウ</t>
    </rPh>
    <phoneticPr fontId="2"/>
  </si>
  <si>
    <t>授業研究Ａ②</t>
    <rPh sb="0" eb="2">
      <t>ジュギョウ</t>
    </rPh>
    <rPh sb="2" eb="4">
      <t>ケンキュウ</t>
    </rPh>
    <phoneticPr fontId="2"/>
  </si>
  <si>
    <t>授業研究Ａ④</t>
    <rPh sb="0" eb="2">
      <t>ジュギョウ</t>
    </rPh>
    <rPh sb="2" eb="4">
      <t>ケンキュウ</t>
    </rPh>
    <phoneticPr fontId="2"/>
  </si>
  <si>
    <t>授業研究Ｂ</t>
    <rPh sb="0" eb="2">
      <t>ジュギョウ</t>
    </rPh>
    <rPh sb="2" eb="4">
      <t>ケンキュウ</t>
    </rPh>
    <phoneticPr fontId="2"/>
  </si>
  <si>
    <t>授業研究Ｂ①</t>
    <rPh sb="0" eb="2">
      <t>ジュギョウ</t>
    </rPh>
    <rPh sb="2" eb="4">
      <t>ケンキュウ</t>
    </rPh>
    <phoneticPr fontId="2"/>
  </si>
  <si>
    <t>授業研究Ｂ②</t>
    <rPh sb="0" eb="2">
      <t>ジュギョウ</t>
    </rPh>
    <rPh sb="2" eb="4">
      <t>ケンキュウ</t>
    </rPh>
    <phoneticPr fontId="2"/>
  </si>
  <si>
    <t>授業研究Ｂ③</t>
    <rPh sb="0" eb="2">
      <t>ジュギョウ</t>
    </rPh>
    <rPh sb="2" eb="4">
      <t>ケンキュウ</t>
    </rPh>
    <phoneticPr fontId="2"/>
  </si>
  <si>
    <t>授業研究Ｂ④</t>
    <rPh sb="0" eb="2">
      <t>ジュギョウ</t>
    </rPh>
    <rPh sb="2" eb="4">
      <t>ケンキュウ</t>
    </rPh>
    <phoneticPr fontId="2"/>
  </si>
  <si>
    <t>学習指導に関するレポート</t>
    <rPh sb="0" eb="2">
      <t>ガクシュウ</t>
    </rPh>
    <rPh sb="2" eb="4">
      <t>シドウ</t>
    </rPh>
    <rPh sb="5" eb="6">
      <t>カン</t>
    </rPh>
    <phoneticPr fontId="2"/>
  </si>
  <si>
    <t>生活指導・
進路指導</t>
    <rPh sb="0" eb="2">
      <t>セイカツ</t>
    </rPh>
    <rPh sb="2" eb="4">
      <t>シドウ</t>
    </rPh>
    <phoneticPr fontId="2"/>
  </si>
  <si>
    <t>教育相談等に関する研修Ａ</t>
    <rPh sb="0" eb="2">
      <t>キョウイク</t>
    </rPh>
    <rPh sb="2" eb="4">
      <t>ソウダン</t>
    </rPh>
    <rPh sb="4" eb="5">
      <t>トウ</t>
    </rPh>
    <rPh sb="6" eb="7">
      <t>カン</t>
    </rPh>
    <rPh sb="9" eb="11">
      <t>ケンシュウ</t>
    </rPh>
    <phoneticPr fontId="2"/>
  </si>
  <si>
    <t>教育相談等に関する研修Ｂ</t>
    <rPh sb="0" eb="2">
      <t>キョウイク</t>
    </rPh>
    <rPh sb="2" eb="4">
      <t>ソウダン</t>
    </rPh>
    <rPh sb="4" eb="5">
      <t>トウ</t>
    </rPh>
    <rPh sb="6" eb="7">
      <t>カン</t>
    </rPh>
    <rPh sb="9" eb="11">
      <t>ケンシュウ</t>
    </rPh>
    <phoneticPr fontId="2"/>
  </si>
  <si>
    <t>生活指導・進路指導等に関するレポート</t>
    <rPh sb="0" eb="2">
      <t>セイカツ</t>
    </rPh>
    <rPh sb="2" eb="4">
      <t>シドウ</t>
    </rPh>
    <rPh sb="5" eb="7">
      <t>シンロ</t>
    </rPh>
    <rPh sb="7" eb="9">
      <t>シドウ</t>
    </rPh>
    <rPh sb="9" eb="10">
      <t>トウ</t>
    </rPh>
    <rPh sb="11" eb="12">
      <t>カン</t>
    </rPh>
    <phoneticPr fontId="2"/>
  </si>
  <si>
    <t>公務員としての資質向上</t>
    <rPh sb="0" eb="3">
      <t>コウムイン</t>
    </rPh>
    <phoneticPr fontId="2"/>
  </si>
  <si>
    <t>人権教育と新たな教育課題</t>
    <rPh sb="0" eb="2">
      <t>ジンケン</t>
    </rPh>
    <rPh sb="2" eb="4">
      <t>キョウイク</t>
    </rPh>
    <rPh sb="5" eb="6">
      <t>アラ</t>
    </rPh>
    <rPh sb="8" eb="10">
      <t>キョウイク</t>
    </rPh>
    <rPh sb="10" eb="12">
      <t>カダイ</t>
    </rPh>
    <phoneticPr fontId="2"/>
  </si>
  <si>
    <t>授業研究Ａ③</t>
    <rPh sb="0" eb="2">
      <t>ジュギョウ</t>
    </rPh>
    <rPh sb="2" eb="4">
      <t>ケンキュウ</t>
    </rPh>
    <phoneticPr fontId="2"/>
  </si>
  <si>
    <t>今年度実施予定回数</t>
    <rPh sb="0" eb="3">
      <t>コンネンド</t>
    </rPh>
    <rPh sb="3" eb="5">
      <t>ジッシ</t>
    </rPh>
    <rPh sb="5" eb="7">
      <t>ヨテイ</t>
    </rPh>
    <rPh sb="7" eb="9">
      <t>カイスウ</t>
    </rPh>
    <phoneticPr fontId="2"/>
  </si>
  <si>
    <t>２　校内における研修</t>
    <rPh sb="2" eb="4">
      <t>コウナイ</t>
    </rPh>
    <rPh sb="8" eb="10">
      <t>ケンシュウ</t>
    </rPh>
    <phoneticPr fontId="2"/>
  </si>
  <si>
    <t>研究歴１：</t>
    <rPh sb="0" eb="2">
      <t>ケンキュウ</t>
    </rPh>
    <rPh sb="2" eb="3">
      <t>レキ</t>
    </rPh>
    <phoneticPr fontId="2"/>
  </si>
  <si>
    <t>研究歴２：</t>
    <rPh sb="0" eb="2">
      <t>ケンキュウ</t>
    </rPh>
    <rPh sb="2" eb="3">
      <t>レキ</t>
    </rPh>
    <phoneticPr fontId="2"/>
  </si>
  <si>
    <t>今年度</t>
    <rPh sb="0" eb="3">
      <t>コンネンド</t>
    </rPh>
    <phoneticPr fontId="2"/>
  </si>
  <si>
    <t>小計</t>
    <rPh sb="0" eb="2">
      <t>ショウケイ</t>
    </rPh>
    <phoneticPr fontId="2"/>
  </si>
  <si>
    <t>昨年度まで</t>
    <rPh sb="0" eb="3">
      <t>サクネンド</t>
    </rPh>
    <phoneticPr fontId="2"/>
  </si>
  <si>
    <t>学習指導</t>
    <rPh sb="0" eb="2">
      <t>ガクシュウ</t>
    </rPh>
    <rPh sb="2" eb="4">
      <t>シドウ</t>
    </rPh>
    <phoneticPr fontId="2"/>
  </si>
  <si>
    <t>生活指導・進路指導</t>
    <rPh sb="0" eb="2">
      <t>セイカツ</t>
    </rPh>
    <rPh sb="2" eb="4">
      <t>シドウ</t>
    </rPh>
    <rPh sb="5" eb="7">
      <t>シンロ</t>
    </rPh>
    <rPh sb="7" eb="9">
      <t>シドウ</t>
    </rPh>
    <phoneticPr fontId="2"/>
  </si>
  <si>
    <t>外部との連携・折衝</t>
    <rPh sb="0" eb="2">
      <t>ガイブ</t>
    </rPh>
    <rPh sb="4" eb="6">
      <t>レンケイ</t>
    </rPh>
    <rPh sb="7" eb="9">
      <t>セッショウ</t>
    </rPh>
    <phoneticPr fontId="2"/>
  </si>
  <si>
    <t>学校運営・組織貢献</t>
    <phoneticPr fontId="2"/>
  </si>
  <si>
    <t>代替の有無</t>
    <rPh sb="0" eb="2">
      <t>ダイタイ</t>
    </rPh>
    <rPh sb="3" eb="5">
      <t>ウム</t>
    </rPh>
    <phoneticPr fontId="2"/>
  </si>
  <si>
    <t>特別な配慮や支援を必要とする子供への対応</t>
  </si>
  <si>
    <t>特別な配慮や支援を必要とする子供への対応</t>
    <phoneticPr fontId="2"/>
  </si>
  <si>
    <t>デジタルや情報・教育データの利活用</t>
  </si>
  <si>
    <t>デジタルや情報・教育データの利活用</t>
    <rPh sb="5" eb="7">
      <t>ジョウホウ</t>
    </rPh>
    <rPh sb="8" eb="10">
      <t>キョウイク</t>
    </rPh>
    <rPh sb="14" eb="17">
      <t>リカツヨウ</t>
    </rPh>
    <phoneticPr fontId="2"/>
  </si>
  <si>
    <t>研修計画</t>
    <rPh sb="0" eb="2">
      <t>ケンシュウ</t>
    </rPh>
    <rPh sb="2" eb="4">
      <t>ケイカク</t>
    </rPh>
    <phoneticPr fontId="2"/>
  </si>
  <si>
    <t>昨年度まで</t>
    <rPh sb="0" eb="3">
      <t>サクネンド</t>
    </rPh>
    <phoneticPr fontId="2"/>
  </si>
  <si>
    <t>今年度</t>
    <rPh sb="0" eb="3">
      <t>コンネンド</t>
    </rPh>
    <phoneticPr fontId="2"/>
  </si>
  <si>
    <t>研修のまとめ</t>
    <rPh sb="0" eb="2">
      <t>ケンシュウ</t>
    </rPh>
    <phoneticPr fontId="2"/>
  </si>
  <si>
    <t>校内における研修　合計</t>
    <rPh sb="0" eb="2">
      <t>コウナイ</t>
    </rPh>
    <rPh sb="6" eb="8">
      <t>ケンシュウ</t>
    </rPh>
    <rPh sb="9" eb="11">
      <t>ゴウケイ</t>
    </rPh>
    <phoneticPr fontId="2"/>
  </si>
  <si>
    <t>３　自己評価（自己診断シートへの入力）</t>
    <rPh sb="2" eb="4">
      <t>ジコ</t>
    </rPh>
    <rPh sb="4" eb="6">
      <t>ヒョウカ</t>
    </rPh>
    <rPh sb="7" eb="9">
      <t>ジコ</t>
    </rPh>
    <rPh sb="9" eb="11">
      <t>シンダン</t>
    </rPh>
    <rPh sb="16" eb="18">
      <t>ニュウリョク</t>
    </rPh>
    <phoneticPr fontId="2"/>
  </si>
  <si>
    <t>外部との連携折衝</t>
    <rPh sb="0" eb="2">
      <t>ガイブ</t>
    </rPh>
    <rPh sb="4" eb="6">
      <t>レンケイ</t>
    </rPh>
    <rPh sb="6" eb="8">
      <t>セッショウ</t>
    </rPh>
    <phoneticPr fontId="2"/>
  </si>
  <si>
    <t>学校経営・組織貢献</t>
    <rPh sb="0" eb="2">
      <t>ガッコウ</t>
    </rPh>
    <rPh sb="2" eb="4">
      <t>ケイエイ</t>
    </rPh>
    <rPh sb="5" eb="7">
      <t>ソシキ</t>
    </rPh>
    <rPh sb="7" eb="9">
      <t>コウケン</t>
    </rPh>
    <phoneticPr fontId="2"/>
  </si>
  <si>
    <t>特別な配慮や支援を要する子供への対応</t>
    <rPh sb="0" eb="2">
      <t>トクベツ</t>
    </rPh>
    <rPh sb="3" eb="5">
      <t>ハイリョ</t>
    </rPh>
    <rPh sb="6" eb="8">
      <t>シエン</t>
    </rPh>
    <rPh sb="9" eb="10">
      <t>ヨウ</t>
    </rPh>
    <rPh sb="12" eb="14">
      <t>コドモ</t>
    </rPh>
    <rPh sb="16" eb="18">
      <t>タイオウ</t>
    </rPh>
    <phoneticPr fontId="2"/>
  </si>
  <si>
    <t>入力チェック</t>
    <rPh sb="0" eb="2">
      <t>ニュウリョク</t>
    </rPh>
    <phoneticPr fontId="2"/>
  </si>
  <si>
    <r>
      <t>５　校長の研修方針等（</t>
    </r>
    <r>
      <rPr>
        <b/>
        <sz val="11"/>
        <color rgb="FFFF0000"/>
        <rFont val="ＭＳ 明朝"/>
        <family val="1"/>
        <charset val="128"/>
      </rPr>
      <t>管理職が入力</t>
    </r>
    <r>
      <rPr>
        <sz val="11"/>
        <rFont val="ＭＳ 明朝"/>
        <family val="1"/>
        <charset val="128"/>
      </rPr>
      <t>）</t>
    </r>
    <rPh sb="9" eb="10">
      <t>ナド</t>
    </rPh>
    <rPh sb="11" eb="13">
      <t>カンリ</t>
    </rPh>
    <rPh sb="13" eb="14">
      <t>ショク</t>
    </rPh>
    <rPh sb="15" eb="17">
      <t>ニュウリョク</t>
    </rPh>
    <phoneticPr fontId="6"/>
  </si>
  <si>
    <t>①</t>
    <phoneticPr fontId="2"/>
  </si>
  <si>
    <t>②</t>
    <phoneticPr fontId="2"/>
  </si>
  <si>
    <t>③</t>
    <phoneticPr fontId="2"/>
  </si>
  <si>
    <t>④</t>
    <phoneticPr fontId="2"/>
  </si>
  <si>
    <t>⑤</t>
    <phoneticPr fontId="2"/>
  </si>
  <si>
    <t>⑥</t>
    <phoneticPr fontId="2"/>
  </si>
  <si>
    <t>⑦</t>
    <phoneticPr fontId="2"/>
  </si>
  <si>
    <t>主任教諭</t>
    <rPh sb="0" eb="2">
      <t>シュニン</t>
    </rPh>
    <rPh sb="2" eb="4">
      <t>キョウユ</t>
    </rPh>
    <phoneticPr fontId="2"/>
  </si>
  <si>
    <t>教諭</t>
    <rPh sb="0" eb="2">
      <t>キョウユ</t>
    </rPh>
    <phoneticPr fontId="2"/>
  </si>
  <si>
    <t>入力チェック</t>
    <rPh sb="0" eb="2">
      <t>ニュウリョク</t>
    </rPh>
    <phoneticPr fontId="2"/>
  </si>
  <si>
    <t>研修のまとめ</t>
    <rPh sb="0" eb="2">
      <t>ケンシュウ</t>
    </rPh>
    <phoneticPr fontId="2"/>
  </si>
  <si>
    <t>最低必要時数</t>
    <rPh sb="0" eb="2">
      <t>サイテイ</t>
    </rPh>
    <rPh sb="2" eb="4">
      <t>ヒツヨウ</t>
    </rPh>
    <rPh sb="4" eb="6">
      <t>ジスウ</t>
    </rPh>
    <phoneticPr fontId="2"/>
  </si>
  <si>
    <t>研究授業及び協議会①</t>
    <rPh sb="0" eb="2">
      <t>ケンキュウ</t>
    </rPh>
    <rPh sb="2" eb="4">
      <t>ジュギョウ</t>
    </rPh>
    <rPh sb="4" eb="5">
      <t>オヨ</t>
    </rPh>
    <rPh sb="6" eb="8">
      <t>キョウギ</t>
    </rPh>
    <rPh sb="8" eb="9">
      <t>カイ</t>
    </rPh>
    <phoneticPr fontId="2"/>
  </si>
  <si>
    <t>研究授業及び協議会②</t>
    <rPh sb="0" eb="2">
      <t>ケンキュウ</t>
    </rPh>
    <rPh sb="2" eb="4">
      <t>ジュギョウ</t>
    </rPh>
    <rPh sb="4" eb="5">
      <t>オヨ</t>
    </rPh>
    <rPh sb="6" eb="8">
      <t>キョウギ</t>
    </rPh>
    <rPh sb="8" eb="9">
      <t>カイ</t>
    </rPh>
    <phoneticPr fontId="2"/>
  </si>
  <si>
    <t>研究授業及び協議会③</t>
    <rPh sb="0" eb="2">
      <t>ケンキュウ</t>
    </rPh>
    <rPh sb="2" eb="4">
      <t>ジュギョウ</t>
    </rPh>
    <rPh sb="4" eb="5">
      <t>オヨ</t>
    </rPh>
    <rPh sb="6" eb="8">
      <t>キョウギ</t>
    </rPh>
    <rPh sb="8" eb="9">
      <t>カイ</t>
    </rPh>
    <phoneticPr fontId="2"/>
  </si>
  <si>
    <t>計</t>
    <rPh sb="0" eb="1">
      <t>ケイ</t>
    </rPh>
    <phoneticPr fontId="2"/>
  </si>
  <si>
    <t>必要回数</t>
    <rPh sb="0" eb="2">
      <t>ヒツヨウ</t>
    </rPh>
    <rPh sb="2" eb="4">
      <t>カイスウ</t>
    </rPh>
    <phoneticPr fontId="2"/>
  </si>
  <si>
    <t>3～6</t>
    <phoneticPr fontId="2"/>
  </si>
  <si>
    <t>24～60</t>
    <phoneticPr fontId="2"/>
  </si>
  <si>
    <t>6～42</t>
    <phoneticPr fontId="2"/>
  </si>
  <si>
    <t>学習</t>
    <rPh sb="0" eb="2">
      <t>ガクシュウ</t>
    </rPh>
    <phoneticPr fontId="2"/>
  </si>
  <si>
    <t>生・進</t>
    <rPh sb="0" eb="1">
      <t>セイ</t>
    </rPh>
    <rPh sb="2" eb="3">
      <t>ススム</t>
    </rPh>
    <phoneticPr fontId="2"/>
  </si>
  <si>
    <t>外部</t>
    <rPh sb="0" eb="2">
      <t>ガイブ</t>
    </rPh>
    <phoneticPr fontId="2"/>
  </si>
  <si>
    <t>経営</t>
    <rPh sb="0" eb="2">
      <t>ケイエイ</t>
    </rPh>
    <phoneticPr fontId="2"/>
  </si>
  <si>
    <t>特別</t>
    <rPh sb="0" eb="2">
      <t>トクベツ</t>
    </rPh>
    <phoneticPr fontId="2"/>
  </si>
  <si>
    <t>デジ</t>
    <phoneticPr fontId="2"/>
  </si>
  <si>
    <t>最小</t>
    <rPh sb="0" eb="2">
      <t>サイショウ</t>
    </rPh>
    <phoneticPr fontId="2"/>
  </si>
  <si>
    <t>このシートの最小・代替時数について</t>
    <rPh sb="6" eb="8">
      <t>サイショウ</t>
    </rPh>
    <rPh sb="9" eb="11">
      <t>ダイタイ</t>
    </rPh>
    <rPh sb="11" eb="13">
      <t>ジスウ</t>
    </rPh>
    <phoneticPr fontId="2"/>
  </si>
  <si>
    <t>代替</t>
    <rPh sb="0" eb="2">
      <t>ダイタイ</t>
    </rPh>
    <phoneticPr fontId="2"/>
  </si>
  <si>
    <t>（様式　教ー１）</t>
    <rPh sb="1" eb="3">
      <t>ヨウシキ</t>
    </rPh>
    <rPh sb="4" eb="5">
      <t>キョウ</t>
    </rPh>
    <phoneticPr fontId="2"/>
  </si>
  <si>
    <t>５年保存</t>
    <rPh sb="1" eb="2">
      <t>ネン</t>
    </rPh>
    <rPh sb="2" eb="4">
      <t>ホゾン</t>
    </rPh>
    <phoneticPr fontId="2"/>
  </si>
  <si>
    <t>令和　年　　月　　日</t>
    <rPh sb="0" eb="2">
      <t>レイワ</t>
    </rPh>
    <rPh sb="3" eb="4">
      <t>ネン</t>
    </rPh>
    <rPh sb="6" eb="7">
      <t>ガツ</t>
    </rPh>
    <rPh sb="9" eb="10">
      <t>ニチ</t>
    </rPh>
    <phoneticPr fontId="2"/>
  </si>
  <si>
    <t>学校名</t>
    <rPh sb="0" eb="3">
      <t>ガッコウメイ</t>
    </rPh>
    <phoneticPr fontId="2"/>
  </si>
  <si>
    <t>校長名</t>
    <rPh sb="0" eb="2">
      <t>コウチョウ</t>
    </rPh>
    <rPh sb="2" eb="3">
      <t>メイ</t>
    </rPh>
    <phoneticPr fontId="2"/>
  </si>
  <si>
    <t>電話</t>
    <rPh sb="0" eb="2">
      <t>デンワ</t>
    </rPh>
    <phoneticPr fontId="2"/>
  </si>
  <si>
    <t>入力チェック</t>
    <rPh sb="0" eb="2">
      <t>ニュウリョク</t>
    </rPh>
    <phoneticPr fontId="2"/>
  </si>
  <si>
    <t>授業研究Ａ</t>
    <rPh sb="0" eb="2">
      <t>ジュギョウ</t>
    </rPh>
    <rPh sb="2" eb="4">
      <t>ケンキュウ</t>
    </rPh>
    <phoneticPr fontId="2"/>
  </si>
  <si>
    <t>教育相談等に関する研修Ａ</t>
    <rPh sb="0" eb="2">
      <t>キョウイク</t>
    </rPh>
    <rPh sb="2" eb="4">
      <t>ソウダン</t>
    </rPh>
    <rPh sb="4" eb="5">
      <t>トウ</t>
    </rPh>
    <rPh sb="6" eb="7">
      <t>カン</t>
    </rPh>
    <rPh sb="9" eb="11">
      <t>ケンシュウ</t>
    </rPh>
    <phoneticPr fontId="2"/>
  </si>
  <si>
    <t>選択研修</t>
    <rPh sb="0" eb="2">
      <t>センタク</t>
    </rPh>
    <rPh sb="2" eb="4">
      <t>ケンシュウ</t>
    </rPh>
    <phoneticPr fontId="2"/>
  </si>
  <si>
    <t>レポート</t>
    <phoneticPr fontId="2"/>
  </si>
  <si>
    <t>【具体的に身に付けさせたい内容がありましたら御記入ください。未入力でも構いません。】</t>
    <rPh sb="30" eb="33">
      <t>ミニュウリョク</t>
    </rPh>
    <rPh sb="35" eb="36">
      <t>カマ</t>
    </rPh>
    <phoneticPr fontId="2"/>
  </si>
  <si>
    <t>（様式 教－２）</t>
    <rPh sb="1" eb="3">
      <t>ヨウシキ</t>
    </rPh>
    <rPh sb="4" eb="5">
      <t>キョウ</t>
    </rPh>
    <phoneticPr fontId="6"/>
  </si>
  <si>
    <t>５年保存</t>
    <phoneticPr fontId="6"/>
  </si>
  <si>
    <t>学校(園)名</t>
    <rPh sb="0" eb="2">
      <t>ガッコウ</t>
    </rPh>
    <rPh sb="3" eb="4">
      <t>エン</t>
    </rPh>
    <rPh sb="5" eb="6">
      <t>メイ</t>
    </rPh>
    <phoneticPr fontId="6"/>
  </si>
  <si>
    <t>校長名</t>
    <rPh sb="0" eb="1">
      <t>コウ</t>
    </rPh>
    <rPh sb="1" eb="2">
      <t>チョウ</t>
    </rPh>
    <rPh sb="2" eb="3">
      <t>メイ</t>
    </rPh>
    <phoneticPr fontId="6"/>
  </si>
  <si>
    <t>（公印省略）</t>
    <rPh sb="1" eb="3">
      <t>コウイン</t>
    </rPh>
    <rPh sb="3" eb="5">
      <t>ショウリャク</t>
    </rPh>
    <phoneticPr fontId="6"/>
  </si>
  <si>
    <t>電話</t>
    <rPh sb="0" eb="1">
      <t>デン</t>
    </rPh>
    <rPh sb="1" eb="2">
      <t>ハナシ</t>
    </rPh>
    <phoneticPr fontId="6"/>
  </si>
  <si>
    <t>校外における研修</t>
    <rPh sb="0" eb="2">
      <t>コウガイ</t>
    </rPh>
    <rPh sb="6" eb="8">
      <t>ケンシュウ</t>
    </rPh>
    <phoneticPr fontId="2"/>
  </si>
  <si>
    <t>研修・研究歴等</t>
    <rPh sb="0" eb="2">
      <t>ケンシュウ</t>
    </rPh>
    <rPh sb="3" eb="5">
      <t>ケンキュウ</t>
    </rPh>
    <rPh sb="5" eb="6">
      <t>レキ</t>
    </rPh>
    <rPh sb="6" eb="7">
      <t>トウ</t>
    </rPh>
    <phoneticPr fontId="6"/>
  </si>
  <si>
    <t>①</t>
    <phoneticPr fontId="6"/>
  </si>
  <si>
    <t>教職大学院派遣研修修了者</t>
    <rPh sb="0" eb="2">
      <t>キョウショク</t>
    </rPh>
    <rPh sb="2" eb="5">
      <t>ダイガクイン</t>
    </rPh>
    <rPh sb="5" eb="7">
      <t>ハケン</t>
    </rPh>
    <rPh sb="7" eb="9">
      <t>ケンシュウ</t>
    </rPh>
    <rPh sb="9" eb="12">
      <t>シュウリョウシャ</t>
    </rPh>
    <phoneticPr fontId="6"/>
  </si>
  <si>
    <r>
      <t>は</t>
    </r>
    <r>
      <rPr>
        <b/>
        <sz val="11"/>
        <color rgb="FFFF0000"/>
        <rFont val="ＭＳ Ｐ明朝"/>
        <family val="1"/>
        <charset val="128"/>
      </rPr>
      <t>プルダウンで選択</t>
    </r>
    <r>
      <rPr>
        <sz val="11"/>
        <rFont val="ＭＳ Ｐ明朝"/>
        <family val="1"/>
        <charset val="128"/>
      </rPr>
      <t>をしてください。</t>
    </r>
    <rPh sb="7" eb="9">
      <t>センタク</t>
    </rPh>
    <phoneticPr fontId="2"/>
  </si>
  <si>
    <t>②</t>
    <phoneticPr fontId="6"/>
  </si>
  <si>
    <t>東京都教員研究生修了者、東京都教育研究員修了者</t>
    <rPh sb="0" eb="3">
      <t>トウキョウト</t>
    </rPh>
    <rPh sb="3" eb="5">
      <t>キョウイン</t>
    </rPh>
    <rPh sb="5" eb="8">
      <t>ケンキュウセイ</t>
    </rPh>
    <rPh sb="8" eb="11">
      <t>シュウリョウシャ</t>
    </rPh>
    <rPh sb="12" eb="15">
      <t>トウキョウト</t>
    </rPh>
    <rPh sb="15" eb="17">
      <t>キョウイク</t>
    </rPh>
    <rPh sb="17" eb="20">
      <t>ケンキュウイン</t>
    </rPh>
    <rPh sb="20" eb="23">
      <t>シュウリョウシャ</t>
    </rPh>
    <phoneticPr fontId="6"/>
  </si>
  <si>
    <r>
      <t>は</t>
    </r>
    <r>
      <rPr>
        <b/>
        <sz val="11"/>
        <color rgb="FFFF0000"/>
        <rFont val="ＭＳ 明朝"/>
        <family val="1"/>
        <charset val="128"/>
      </rPr>
      <t>入力</t>
    </r>
    <r>
      <rPr>
        <sz val="11"/>
        <color theme="1"/>
        <rFont val="ＭＳ 明朝"/>
        <family val="1"/>
        <charset val="128"/>
      </rPr>
      <t>をしてください。</t>
    </r>
    <rPh sb="1" eb="3">
      <t>ニュウリョク</t>
    </rPh>
    <phoneticPr fontId="2"/>
  </si>
  <si>
    <t>③</t>
    <phoneticPr fontId="6"/>
  </si>
  <si>
    <t>東京教師道場リーダー、東京教師道場リーダー修了者</t>
    <rPh sb="0" eb="2">
      <t>トウキョウ</t>
    </rPh>
    <rPh sb="2" eb="4">
      <t>キョウシ</t>
    </rPh>
    <rPh sb="4" eb="6">
      <t>ドウジョウ</t>
    </rPh>
    <rPh sb="11" eb="13">
      <t>トウキョウ</t>
    </rPh>
    <rPh sb="13" eb="15">
      <t>キョウシ</t>
    </rPh>
    <rPh sb="15" eb="17">
      <t>ドウジョウ</t>
    </rPh>
    <rPh sb="21" eb="24">
      <t>シュウリョウシャ</t>
    </rPh>
    <phoneticPr fontId="6"/>
  </si>
  <si>
    <r>
      <t>は</t>
    </r>
    <r>
      <rPr>
        <b/>
        <sz val="11"/>
        <color rgb="FFFF0000"/>
        <rFont val="ＭＳ 明朝"/>
        <family val="1"/>
        <charset val="128"/>
      </rPr>
      <t>入力不要</t>
    </r>
    <r>
      <rPr>
        <sz val="11"/>
        <color theme="1"/>
        <rFont val="ＭＳ 明朝"/>
        <family val="1"/>
        <charset val="128"/>
      </rPr>
      <t>です。</t>
    </r>
    <rPh sb="1" eb="3">
      <t>ニュウリョク</t>
    </rPh>
    <rPh sb="3" eb="5">
      <t>フヨウ</t>
    </rPh>
    <phoneticPr fontId="2"/>
  </si>
  <si>
    <t>④</t>
    <phoneticPr fontId="6"/>
  </si>
  <si>
    <t>研究開発委員会委員経験者</t>
    <rPh sb="0" eb="2">
      <t>ケンキュウ</t>
    </rPh>
    <rPh sb="2" eb="4">
      <t>カイハツ</t>
    </rPh>
    <rPh sb="4" eb="7">
      <t>イインカイ</t>
    </rPh>
    <rPh sb="7" eb="9">
      <t>イイン</t>
    </rPh>
    <rPh sb="9" eb="12">
      <t>ケイケンシャ</t>
    </rPh>
    <phoneticPr fontId="6"/>
  </si>
  <si>
    <r>
      <t>は</t>
    </r>
    <r>
      <rPr>
        <b/>
        <sz val="11"/>
        <color rgb="FFFF0000"/>
        <rFont val="ＭＳ 明朝"/>
        <family val="1"/>
        <charset val="128"/>
      </rPr>
      <t>入力不要または入力できません。</t>
    </r>
    <rPh sb="1" eb="3">
      <t>ニュウリョク</t>
    </rPh>
    <rPh sb="3" eb="5">
      <t>フヨウ</t>
    </rPh>
    <rPh sb="8" eb="10">
      <t>ニュウリョク</t>
    </rPh>
    <phoneticPr fontId="2"/>
  </si>
  <si>
    <t>⑤</t>
    <phoneticPr fontId="6"/>
  </si>
  <si>
    <t>東京教師道場部員、東京教師道場部員修了者</t>
    <rPh sb="0" eb="2">
      <t>トウキョウ</t>
    </rPh>
    <rPh sb="2" eb="4">
      <t>キョウシ</t>
    </rPh>
    <rPh sb="4" eb="6">
      <t>ドウジョウ</t>
    </rPh>
    <rPh sb="6" eb="8">
      <t>ブイン</t>
    </rPh>
    <rPh sb="9" eb="11">
      <t>トウキョウ</t>
    </rPh>
    <rPh sb="11" eb="13">
      <t>キョウシ</t>
    </rPh>
    <rPh sb="13" eb="15">
      <t>ドウジョウ</t>
    </rPh>
    <rPh sb="15" eb="17">
      <t>ブイン</t>
    </rPh>
    <rPh sb="17" eb="20">
      <t>シュウリョウシャ</t>
    </rPh>
    <phoneticPr fontId="6"/>
  </si>
  <si>
    <t>※　提出前に御確認ください</t>
    <rPh sb="2" eb="4">
      <t>テイシュツ</t>
    </rPh>
    <rPh sb="4" eb="5">
      <t>マエ</t>
    </rPh>
    <rPh sb="6" eb="9">
      <t>ゴカクニン</t>
    </rPh>
    <phoneticPr fontId="2"/>
  </si>
  <si>
    <t>⑥</t>
    <phoneticPr fontId="6"/>
  </si>
  <si>
    <t>教育行政研修修了者</t>
    <rPh sb="0" eb="2">
      <t>キョウイク</t>
    </rPh>
    <rPh sb="2" eb="4">
      <t>ギョウセイ</t>
    </rPh>
    <rPh sb="4" eb="6">
      <t>ケンシュウ</t>
    </rPh>
    <rPh sb="6" eb="9">
      <t>シュウリョウシャ</t>
    </rPh>
    <phoneticPr fontId="6"/>
  </si>
  <si>
    <t>⑦</t>
    <phoneticPr fontId="6"/>
  </si>
  <si>
    <t>ⅲ段階で研究歴等が二つ以上↓</t>
    <rPh sb="1" eb="3">
      <t>ダンカイ</t>
    </rPh>
    <rPh sb="4" eb="6">
      <t>ケンキュウ</t>
    </rPh>
    <rPh sb="6" eb="7">
      <t>レキ</t>
    </rPh>
    <rPh sb="7" eb="8">
      <t>ナド</t>
    </rPh>
    <rPh sb="9" eb="10">
      <t>フタ</t>
    </rPh>
    <rPh sb="11" eb="13">
      <t>イジョウ</t>
    </rPh>
    <phoneticPr fontId="6"/>
  </si>
  <si>
    <t>研究歴１：</t>
    <rPh sb="0" eb="2">
      <t>ケンキュウ</t>
    </rPh>
    <rPh sb="2" eb="3">
      <t>レキ</t>
    </rPh>
    <phoneticPr fontId="6"/>
  </si>
  <si>
    <t>校内における研修</t>
    <rPh sb="0" eb="2">
      <t>コウナイ</t>
    </rPh>
    <rPh sb="6" eb="8">
      <t>ケンシュウ</t>
    </rPh>
    <phoneticPr fontId="2"/>
  </si>
  <si>
    <t>研究歴２：</t>
    <rPh sb="0" eb="2">
      <t>ケンキュウ</t>
    </rPh>
    <rPh sb="2" eb="3">
      <t>レキ</t>
    </rPh>
    <phoneticPr fontId="6"/>
  </si>
  <si>
    <t>研修の成果に関する自己評価</t>
    <phoneticPr fontId="2"/>
  </si>
  <si>
    <t>中堅教諭等資質向上研修Ⅰに係る校長所見</t>
    <phoneticPr fontId="2"/>
  </si>
  <si>
    <t>今年度の受講回数</t>
    <rPh sb="0" eb="3">
      <t>コンネンド</t>
    </rPh>
    <rPh sb="4" eb="6">
      <t>ジュコウ</t>
    </rPh>
    <rPh sb="6" eb="8">
      <t>カイスウ</t>
    </rPh>
    <phoneticPr fontId="2"/>
  </si>
  <si>
    <t>回数小計</t>
    <rPh sb="0" eb="2">
      <t>カイスウ</t>
    </rPh>
    <rPh sb="2" eb="4">
      <t>ショウケイ</t>
    </rPh>
    <phoneticPr fontId="2"/>
  </si>
  <si>
    <t>授業研究Ａ①　</t>
    <rPh sb="0" eb="2">
      <t>ジュギョウ</t>
    </rPh>
    <rPh sb="2" eb="4">
      <t>ケンキュウ</t>
    </rPh>
    <phoneticPr fontId="2"/>
  </si>
  <si>
    <t>授業研究Ａ②　</t>
    <rPh sb="0" eb="2">
      <t>ジュギョウ</t>
    </rPh>
    <rPh sb="2" eb="4">
      <t>ケンキュウ</t>
    </rPh>
    <phoneticPr fontId="2"/>
  </si>
  <si>
    <t>授業研究Ａ③　</t>
    <rPh sb="0" eb="2">
      <t>ジュギョウ</t>
    </rPh>
    <rPh sb="2" eb="4">
      <t>ケンキュウ</t>
    </rPh>
    <phoneticPr fontId="2"/>
  </si>
  <si>
    <t>授業研究Ａ④　</t>
    <rPh sb="0" eb="2">
      <t>ジュギョウ</t>
    </rPh>
    <rPh sb="2" eb="4">
      <t>ケンキュウ</t>
    </rPh>
    <phoneticPr fontId="2"/>
  </si>
  <si>
    <t>授業研究Ｂ①　</t>
    <rPh sb="0" eb="2">
      <t>ジュギョウ</t>
    </rPh>
    <rPh sb="2" eb="4">
      <t>ケンキュウ</t>
    </rPh>
    <phoneticPr fontId="2"/>
  </si>
  <si>
    <t>授業研究Ｂ②　</t>
    <rPh sb="0" eb="2">
      <t>ジュギョウ</t>
    </rPh>
    <rPh sb="2" eb="4">
      <t>ケンキュウ</t>
    </rPh>
    <phoneticPr fontId="2"/>
  </si>
  <si>
    <t>授業研究Ｂ③　</t>
    <rPh sb="0" eb="2">
      <t>ジュギョウ</t>
    </rPh>
    <rPh sb="2" eb="4">
      <t>ケンキュウ</t>
    </rPh>
    <phoneticPr fontId="2"/>
  </si>
  <si>
    <t>授業研究Ｂ④　</t>
    <rPh sb="0" eb="2">
      <t>ジュギョウ</t>
    </rPh>
    <rPh sb="2" eb="4">
      <t>ケンキュウ</t>
    </rPh>
    <phoneticPr fontId="2"/>
  </si>
  <si>
    <t>学習指導に関するレポート　</t>
    <rPh sb="0" eb="2">
      <t>ガクシュウ</t>
    </rPh>
    <rPh sb="2" eb="4">
      <t>シドウ</t>
    </rPh>
    <rPh sb="5" eb="6">
      <t>カン</t>
    </rPh>
    <phoneticPr fontId="2"/>
  </si>
  <si>
    <t>教育相談等に関する研修Ａ　</t>
    <rPh sb="0" eb="2">
      <t>キョウイク</t>
    </rPh>
    <rPh sb="2" eb="4">
      <t>ソウダン</t>
    </rPh>
    <rPh sb="4" eb="5">
      <t>トウ</t>
    </rPh>
    <rPh sb="6" eb="7">
      <t>カン</t>
    </rPh>
    <rPh sb="9" eb="11">
      <t>ケンシュウ</t>
    </rPh>
    <phoneticPr fontId="2"/>
  </si>
  <si>
    <t>教育相談等に関する研修Ｂ　</t>
    <rPh sb="0" eb="2">
      <t>キョウイク</t>
    </rPh>
    <rPh sb="2" eb="4">
      <t>ソウダン</t>
    </rPh>
    <rPh sb="4" eb="5">
      <t>トウ</t>
    </rPh>
    <rPh sb="6" eb="7">
      <t>カン</t>
    </rPh>
    <rPh sb="9" eb="11">
      <t>ケンシュウ</t>
    </rPh>
    <phoneticPr fontId="2"/>
  </si>
  <si>
    <t>生活指導・進路指導等に関するレポート　</t>
    <rPh sb="0" eb="2">
      <t>セイカツ</t>
    </rPh>
    <rPh sb="2" eb="4">
      <t>シドウ</t>
    </rPh>
    <rPh sb="5" eb="7">
      <t>シンロ</t>
    </rPh>
    <rPh sb="7" eb="9">
      <t>シドウ</t>
    </rPh>
    <rPh sb="9" eb="10">
      <t>トウ</t>
    </rPh>
    <rPh sb="11" eb="12">
      <t>カン</t>
    </rPh>
    <phoneticPr fontId="2"/>
  </si>
  <si>
    <t>人権教育と新たな教育課題　</t>
    <rPh sb="0" eb="2">
      <t>ジンケン</t>
    </rPh>
    <rPh sb="2" eb="4">
      <t>キョウイク</t>
    </rPh>
    <rPh sb="5" eb="6">
      <t>アラ</t>
    </rPh>
    <rPh sb="8" eb="10">
      <t>キョウイク</t>
    </rPh>
    <rPh sb="10" eb="12">
      <t>カダイ</t>
    </rPh>
    <phoneticPr fontId="2"/>
  </si>
  <si>
    <t>服務と新たな教育課題</t>
    <rPh sb="0" eb="2">
      <t>フクム</t>
    </rPh>
    <rPh sb="3" eb="4">
      <t>アラ</t>
    </rPh>
    <rPh sb="6" eb="8">
      <t>キョウイク</t>
    </rPh>
    <rPh sb="8" eb="10">
      <t>カダイ</t>
    </rPh>
    <phoneticPr fontId="2"/>
  </si>
  <si>
    <t>服務と新たな教育課題　</t>
    <rPh sb="0" eb="2">
      <t>フクム</t>
    </rPh>
    <rPh sb="3" eb="4">
      <t>アラ</t>
    </rPh>
    <rPh sb="6" eb="8">
      <t>キョウイク</t>
    </rPh>
    <rPh sb="8" eb="10">
      <t>カダイ</t>
    </rPh>
    <phoneticPr fontId="2"/>
  </si>
  <si>
    <t>教育法規と新たな教育課題　</t>
    <rPh sb="0" eb="2">
      <t>キョウイク</t>
    </rPh>
    <rPh sb="2" eb="4">
      <t>ホウキ</t>
    </rPh>
    <rPh sb="5" eb="6">
      <t>アラ</t>
    </rPh>
    <rPh sb="8" eb="10">
      <t>キョウイク</t>
    </rPh>
    <rPh sb="10" eb="12">
      <t>カダイ</t>
    </rPh>
    <phoneticPr fontId="2"/>
  </si>
  <si>
    <t>実施日</t>
    <rPh sb="0" eb="3">
      <t>ジッシビ</t>
    </rPh>
    <phoneticPr fontId="2"/>
  </si>
  <si>
    <t>研修内容</t>
    <rPh sb="0" eb="2">
      <t>ケンシュウ</t>
    </rPh>
    <rPh sb="2" eb="4">
      <t>ナイヨウ</t>
    </rPh>
    <phoneticPr fontId="2"/>
  </si>
  <si>
    <t>研修先</t>
    <rPh sb="0" eb="2">
      <t>ケンシュウ</t>
    </rPh>
    <rPh sb="2" eb="3">
      <t>サキ</t>
    </rPh>
    <phoneticPr fontId="2"/>
  </si>
  <si>
    <t>民間企業等の体験</t>
    <rPh sb="6" eb="8">
      <t>タイケン</t>
    </rPh>
    <phoneticPr fontId="7"/>
  </si>
  <si>
    <t>ボランティア活動への参加</t>
    <rPh sb="10" eb="12">
      <t>サンカ</t>
    </rPh>
    <phoneticPr fontId="7"/>
  </si>
  <si>
    <t>【令和４年度以前からの受講者】異校種参観・協議への参加</t>
    <rPh sb="21" eb="23">
      <t>キョウギ</t>
    </rPh>
    <rPh sb="25" eb="27">
      <t>サンカ</t>
    </rPh>
    <phoneticPr fontId="7"/>
  </si>
  <si>
    <t>【令和４年度以前からの受講者】東京教師道場の参観・協議への参加</t>
    <rPh sb="15" eb="17">
      <t>トウキョウ</t>
    </rPh>
    <rPh sb="17" eb="21">
      <t>キョウシドウジョウ</t>
    </rPh>
    <rPh sb="22" eb="24">
      <t>サンカン</t>
    </rPh>
    <rPh sb="25" eb="27">
      <t>キョウギ</t>
    </rPh>
    <rPh sb="29" eb="31">
      <t>サンカ</t>
    </rPh>
    <phoneticPr fontId="7"/>
  </si>
  <si>
    <t>【令和４年度以前からの受講者】指導教諭の模範授業の参観・協議への参加</t>
    <rPh sb="15" eb="17">
      <t>シドウ</t>
    </rPh>
    <rPh sb="17" eb="19">
      <t>キョウユ</t>
    </rPh>
    <rPh sb="20" eb="22">
      <t>モハン</t>
    </rPh>
    <rPh sb="22" eb="24">
      <t>ジュギョウ</t>
    </rPh>
    <rPh sb="25" eb="27">
      <t>サンカン</t>
    </rPh>
    <rPh sb="28" eb="30">
      <t>キョウギ</t>
    </rPh>
    <rPh sb="32" eb="34">
      <t>サンカ</t>
    </rPh>
    <phoneticPr fontId="7"/>
  </si>
  <si>
    <t>【令和４年度以前からの受講者】最先端の情報が得られる文部科学省主催の研究発表会等への参加</t>
    <rPh sb="15" eb="18">
      <t>サイセンタン</t>
    </rPh>
    <rPh sb="19" eb="21">
      <t>ジョウホウ</t>
    </rPh>
    <rPh sb="22" eb="23">
      <t>エ</t>
    </rPh>
    <rPh sb="26" eb="28">
      <t>モンブ</t>
    </rPh>
    <rPh sb="28" eb="31">
      <t>カガクショウ</t>
    </rPh>
    <rPh sb="31" eb="33">
      <t>シュサイ</t>
    </rPh>
    <rPh sb="34" eb="36">
      <t>ケンキュウ</t>
    </rPh>
    <rPh sb="36" eb="39">
      <t>ハッピョウカイ</t>
    </rPh>
    <rPh sb="39" eb="40">
      <t>トウ</t>
    </rPh>
    <rPh sb="42" eb="44">
      <t>サンカ</t>
    </rPh>
    <phoneticPr fontId="7"/>
  </si>
  <si>
    <t>【令和４年度以前からの受講者】自校の教育課題と関連の深い東京都教育委員会・区市町村教育委員会主催の研究発表会等への参加</t>
    <rPh sb="15" eb="16">
      <t>ジ</t>
    </rPh>
    <rPh sb="16" eb="17">
      <t>コウ</t>
    </rPh>
    <rPh sb="18" eb="20">
      <t>キョウイク</t>
    </rPh>
    <rPh sb="20" eb="22">
      <t>カダイ</t>
    </rPh>
    <rPh sb="23" eb="25">
      <t>カンレン</t>
    </rPh>
    <rPh sb="26" eb="27">
      <t>フカ</t>
    </rPh>
    <rPh sb="28" eb="30">
      <t>トウキョウ</t>
    </rPh>
    <rPh sb="30" eb="31">
      <t>ト</t>
    </rPh>
    <rPh sb="31" eb="36">
      <t>キョウイクイインカイ</t>
    </rPh>
    <rPh sb="37" eb="41">
      <t>クシチョウソン</t>
    </rPh>
    <rPh sb="41" eb="43">
      <t>キョウイク</t>
    </rPh>
    <rPh sb="43" eb="46">
      <t>イインカイ</t>
    </rPh>
    <rPh sb="46" eb="48">
      <t>シュサイ</t>
    </rPh>
    <rPh sb="49" eb="53">
      <t>ケンキュウハッピョウ</t>
    </rPh>
    <rPh sb="53" eb="54">
      <t>カイ</t>
    </rPh>
    <rPh sb="54" eb="55">
      <t>トウ</t>
    </rPh>
    <rPh sb="57" eb="59">
      <t>サンカ</t>
    </rPh>
    <phoneticPr fontId="7"/>
  </si>
  <si>
    <t>【令和４年度以前からの受講者】東京都教育委員会研究推進団体主催の研究会における実践発表と協議</t>
    <rPh sb="15" eb="17">
      <t>トウキョウ</t>
    </rPh>
    <rPh sb="17" eb="18">
      <t>ト</t>
    </rPh>
    <rPh sb="18" eb="23">
      <t>キョウイクイインカイ</t>
    </rPh>
    <rPh sb="23" eb="25">
      <t>ケンキュウ</t>
    </rPh>
    <rPh sb="25" eb="27">
      <t>スイシン</t>
    </rPh>
    <rPh sb="27" eb="29">
      <t>ダンタイ</t>
    </rPh>
    <rPh sb="29" eb="31">
      <t>シュサイ</t>
    </rPh>
    <rPh sb="32" eb="34">
      <t>ケンキュウ</t>
    </rPh>
    <rPh sb="34" eb="35">
      <t>カイ</t>
    </rPh>
    <rPh sb="39" eb="41">
      <t>ジッセン</t>
    </rPh>
    <rPh sb="41" eb="43">
      <t>ハッピョウ</t>
    </rPh>
    <rPh sb="44" eb="46">
      <t>キョウギ</t>
    </rPh>
    <phoneticPr fontId="7"/>
  </si>
  <si>
    <t>【令和４年度以前からの受講者】東京都教職員研修センターで行う研修・発表会への参加</t>
    <rPh sb="15" eb="17">
      <t>トウキョウ</t>
    </rPh>
    <rPh sb="17" eb="18">
      <t>ト</t>
    </rPh>
    <rPh sb="18" eb="21">
      <t>キョウショクイン</t>
    </rPh>
    <rPh sb="21" eb="23">
      <t>ケンシュウ</t>
    </rPh>
    <rPh sb="28" eb="29">
      <t>オコナ</t>
    </rPh>
    <rPh sb="30" eb="32">
      <t>ケンシュウ</t>
    </rPh>
    <rPh sb="33" eb="36">
      <t>ハッピョウカイ</t>
    </rPh>
    <rPh sb="38" eb="40">
      <t>サンカ</t>
    </rPh>
    <phoneticPr fontId="7"/>
  </si>
  <si>
    <t>【令和４年度以前からの受講者】その他</t>
    <rPh sb="17" eb="18">
      <t>タ</t>
    </rPh>
    <phoneticPr fontId="7"/>
  </si>
  <si>
    <t>校内における研修（主任教諭）</t>
    <rPh sb="0" eb="2">
      <t>コウナイ</t>
    </rPh>
    <rPh sb="6" eb="8">
      <t>ケンシュウ</t>
    </rPh>
    <rPh sb="9" eb="11">
      <t>シュニン</t>
    </rPh>
    <rPh sb="11" eb="13">
      <t>キョウユ</t>
    </rPh>
    <phoneticPr fontId="2"/>
  </si>
  <si>
    <t>校内における研修（教諭）</t>
    <rPh sb="0" eb="2">
      <t>コウナイ</t>
    </rPh>
    <rPh sb="6" eb="8">
      <t>ケンシュウ</t>
    </rPh>
    <rPh sb="9" eb="11">
      <t>キョウユ</t>
    </rPh>
    <phoneticPr fontId="2"/>
  </si>
  <si>
    <t>必要時間数</t>
    <rPh sb="0" eb="2">
      <t>ヒツヨウ</t>
    </rPh>
    <rPh sb="2" eb="4">
      <t>ジカン</t>
    </rPh>
    <rPh sb="4" eb="5">
      <t>スウ</t>
    </rPh>
    <phoneticPr fontId="2"/>
  </si>
  <si>
    <t>代替の時間数</t>
    <rPh sb="0" eb="2">
      <t>ダイタイ</t>
    </rPh>
    <rPh sb="3" eb="5">
      <t>ジカン</t>
    </rPh>
    <rPh sb="5" eb="6">
      <t>スウ</t>
    </rPh>
    <phoneticPr fontId="2"/>
  </si>
  <si>
    <t>今年度の受講時間数</t>
    <rPh sb="0" eb="3">
      <t>コンネンド</t>
    </rPh>
    <rPh sb="4" eb="6">
      <t>ジュコウ</t>
    </rPh>
    <rPh sb="6" eb="9">
      <t>ジカンスウ</t>
    </rPh>
    <phoneticPr fontId="2"/>
  </si>
  <si>
    <t>時間数小計</t>
    <rPh sb="0" eb="2">
      <t>ジカン</t>
    </rPh>
    <rPh sb="2" eb="3">
      <t>スウ</t>
    </rPh>
    <rPh sb="3" eb="5">
      <t>ショウケイ</t>
    </rPh>
    <phoneticPr fontId="2"/>
  </si>
  <si>
    <t>主任教諭必要時間</t>
    <rPh sb="0" eb="2">
      <t>シュニン</t>
    </rPh>
    <rPh sb="2" eb="4">
      <t>キョウユ</t>
    </rPh>
    <rPh sb="4" eb="6">
      <t>ヒツヨウ</t>
    </rPh>
    <rPh sb="6" eb="8">
      <t>ジカン</t>
    </rPh>
    <phoneticPr fontId="2"/>
  </si>
  <si>
    <t>教諭必要時間</t>
    <rPh sb="0" eb="2">
      <t>キョウユ</t>
    </rPh>
    <rPh sb="2" eb="4">
      <t>ヒツヨウ</t>
    </rPh>
    <rPh sb="4" eb="6">
      <t>ジカン</t>
    </rPh>
    <phoneticPr fontId="2"/>
  </si>
  <si>
    <t>最低時数</t>
    <rPh sb="0" eb="2">
      <t>サイテイ</t>
    </rPh>
    <rPh sb="2" eb="4">
      <t>ジスウ</t>
    </rPh>
    <phoneticPr fontId="2"/>
  </si>
  <si>
    <t>デジタルや情報、教育データの利活用</t>
    <rPh sb="5" eb="7">
      <t>ジョウホウ</t>
    </rPh>
    <rPh sb="8" eb="10">
      <t>キョウイク</t>
    </rPh>
    <rPh sb="14" eb="17">
      <t>リカツヨウ</t>
    </rPh>
    <phoneticPr fontId="2"/>
  </si>
  <si>
    <t>研修開始前の平均値
（研修計画作成時）</t>
    <rPh sb="0" eb="2">
      <t>ケンシュウ</t>
    </rPh>
    <rPh sb="2" eb="4">
      <t>カイシ</t>
    </rPh>
    <rPh sb="4" eb="5">
      <t>マエ</t>
    </rPh>
    <rPh sb="6" eb="9">
      <t>ヘイキンチ</t>
    </rPh>
    <rPh sb="11" eb="13">
      <t>ケンシュウ</t>
    </rPh>
    <rPh sb="13" eb="15">
      <t>ケイカク</t>
    </rPh>
    <rPh sb="15" eb="17">
      <t>サクセイ</t>
    </rPh>
    <rPh sb="17" eb="18">
      <t>ジ</t>
    </rPh>
    <phoneticPr fontId="2"/>
  </si>
  <si>
    <t>現在の平均値</t>
    <rPh sb="0" eb="2">
      <t>ゲンザイ</t>
    </rPh>
    <rPh sb="3" eb="6">
      <t>ヘイキンチ</t>
    </rPh>
    <phoneticPr fontId="2"/>
  </si>
  <si>
    <t>４　中堅教諭等資質向上研修Ⅰに係る校長所見　※３</t>
    <rPh sb="2" eb="4">
      <t>チュウケン</t>
    </rPh>
    <rPh sb="4" eb="6">
      <t>キョウユ</t>
    </rPh>
    <rPh sb="6" eb="7">
      <t>トウ</t>
    </rPh>
    <rPh sb="7" eb="9">
      <t>シシツ</t>
    </rPh>
    <rPh sb="9" eb="11">
      <t>コウジョウ</t>
    </rPh>
    <rPh sb="11" eb="13">
      <t>ケンシュウ</t>
    </rPh>
    <rPh sb="15" eb="16">
      <t>カカ</t>
    </rPh>
    <rPh sb="17" eb="19">
      <t>コウチョウ</t>
    </rPh>
    <rPh sb="19" eb="21">
      <t>ショケン</t>
    </rPh>
    <phoneticPr fontId="2"/>
  </si>
  <si>
    <t>①　受講者の研修成果</t>
    <rPh sb="2" eb="5">
      <t>ジュコウシャ</t>
    </rPh>
    <rPh sb="6" eb="8">
      <t>ケンシュウ</t>
    </rPh>
    <rPh sb="8" eb="10">
      <t>セイカ</t>
    </rPh>
    <phoneticPr fontId="6"/>
  </si>
  <si>
    <t>昨年度までの入力</t>
    <rPh sb="0" eb="3">
      <t>サクネンド</t>
    </rPh>
    <rPh sb="6" eb="8">
      <t>ニュウリョク</t>
    </rPh>
    <phoneticPr fontId="2"/>
  </si>
  <si>
    <t>②　受講者の若手教員等に対するOJTの状況</t>
    <rPh sb="2" eb="5">
      <t>ジュコウシャ</t>
    </rPh>
    <rPh sb="6" eb="10">
      <t>ワカテキョウイン</t>
    </rPh>
    <rPh sb="10" eb="11">
      <t>トウ</t>
    </rPh>
    <rPh sb="12" eb="13">
      <t>タイ</t>
    </rPh>
    <rPh sb="19" eb="21">
      <t>ジョウキョウ</t>
    </rPh>
    <phoneticPr fontId="6"/>
  </si>
  <si>
    <t>③　自己診断シートの活用について（受講者の自己の課題把握や研修計画等に効果的に活用できていたか）</t>
    <rPh sb="2" eb="6">
      <t>ジコシンダン</t>
    </rPh>
    <rPh sb="10" eb="12">
      <t>カツヨウ</t>
    </rPh>
    <rPh sb="35" eb="38">
      <t>コウカテキ</t>
    </rPh>
    <rPh sb="39" eb="41">
      <t>カツヨウ</t>
    </rPh>
    <phoneticPr fontId="2"/>
  </si>
  <si>
    <t>④　研修論文の評価</t>
    <phoneticPr fontId="6"/>
  </si>
  <si>
    <t>十分に効果的であった</t>
  </si>
  <si>
    <t>ある程度効果的であった　</t>
  </si>
  <si>
    <t>あまり効果的ではなかった</t>
  </si>
  <si>
    <t>ほとんど効果的にはなかった</t>
  </si>
  <si>
    <t>計画</t>
    <rPh sb="0" eb="2">
      <t>ケイカク</t>
    </rPh>
    <phoneticPr fontId="2"/>
  </si>
  <si>
    <t>まとめ</t>
    <phoneticPr fontId="2"/>
  </si>
  <si>
    <t>選択研修の研修先（研修先が未定の場合は「研修先未定」）</t>
    <rPh sb="0" eb="2">
      <t>センタク</t>
    </rPh>
    <rPh sb="2" eb="4">
      <t>ケンシュウ</t>
    </rPh>
    <rPh sb="5" eb="7">
      <t>ケンシュウ</t>
    </rPh>
    <rPh sb="7" eb="8">
      <t>サキ</t>
    </rPh>
    <rPh sb="9" eb="11">
      <t>ケンシュウ</t>
    </rPh>
    <rPh sb="11" eb="12">
      <t>サキ</t>
    </rPh>
    <rPh sb="13" eb="15">
      <t>ミテイ</t>
    </rPh>
    <rPh sb="16" eb="18">
      <t>バアイ</t>
    </rPh>
    <rPh sb="20" eb="22">
      <t>ケンシュウ</t>
    </rPh>
    <rPh sb="22" eb="23">
      <t>サキ</t>
    </rPh>
    <rPh sb="23" eb="25">
      <t>ミテイ</t>
    </rPh>
    <phoneticPr fontId="2"/>
  </si>
  <si>
    <t>↓校内研修入力状況</t>
    <rPh sb="1" eb="3">
      <t>コウナイ</t>
    </rPh>
    <rPh sb="3" eb="5">
      <t>ケンシュウ</t>
    </rPh>
    <rPh sb="5" eb="7">
      <t>ニュウリョク</t>
    </rPh>
    <rPh sb="7" eb="9">
      <t>ジョウキョウ</t>
    </rPh>
    <phoneticPr fontId="2"/>
  </si>
  <si>
    <t>↓受講者の入力状況</t>
    <rPh sb="1" eb="4">
      <t>ジュコウシャ</t>
    </rPh>
    <rPh sb="5" eb="7">
      <t>ニュウリョク</t>
    </rPh>
    <rPh sb="7" eb="9">
      <t>ジョウキョウ</t>
    </rPh>
    <phoneticPr fontId="2"/>
  </si>
  <si>
    <t>↓管理職の入力状況</t>
    <rPh sb="1" eb="3">
      <t>カンリ</t>
    </rPh>
    <rPh sb="3" eb="4">
      <t>ショク</t>
    </rPh>
    <rPh sb="5" eb="7">
      <t>ニュウリョク</t>
    </rPh>
    <rPh sb="7" eb="9">
      <t>ジョウキョウ</t>
    </rPh>
    <phoneticPr fontId="2"/>
  </si>
  <si>
    <t>新規受講有無：</t>
    <rPh sb="0" eb="2">
      <t>シンキ</t>
    </rPh>
    <rPh sb="2" eb="4">
      <t>ジュコウ</t>
    </rPh>
    <rPh sb="4" eb="6">
      <t>ウム</t>
    </rPh>
    <phoneticPr fontId="2"/>
  </si>
  <si>
    <t>自己評価、教職に必要な素養と取組み</t>
    <rPh sb="0" eb="2">
      <t>ジコ</t>
    </rPh>
    <rPh sb="2" eb="4">
      <t>ヒョウカ</t>
    </rPh>
    <phoneticPr fontId="2"/>
  </si>
  <si>
    <t>校長の研修方針等</t>
    <phoneticPr fontId="2"/>
  </si>
  <si>
    <t>学習指導力</t>
    <rPh sb="0" eb="2">
      <t>ガクシュウ</t>
    </rPh>
    <rPh sb="2" eb="5">
      <t>シドウリョク</t>
    </rPh>
    <phoneticPr fontId="2"/>
  </si>
  <si>
    <t>生活指導力・進路指導力</t>
    <rPh sb="0" eb="2">
      <t>セイカツ</t>
    </rPh>
    <rPh sb="2" eb="4">
      <t>シドウ</t>
    </rPh>
    <rPh sb="4" eb="5">
      <t>リョク</t>
    </rPh>
    <rPh sb="6" eb="8">
      <t>シンロ</t>
    </rPh>
    <rPh sb="8" eb="10">
      <t>シドウ</t>
    </rPh>
    <rPh sb="10" eb="11">
      <t>リョク</t>
    </rPh>
    <phoneticPr fontId="2"/>
  </si>
  <si>
    <t>外部との連携・折衝力</t>
    <rPh sb="0" eb="2">
      <t>ガイブ</t>
    </rPh>
    <rPh sb="4" eb="6">
      <t>レンケイ</t>
    </rPh>
    <rPh sb="7" eb="9">
      <t>セッショウ</t>
    </rPh>
    <rPh sb="9" eb="10">
      <t>リョク</t>
    </rPh>
    <phoneticPr fontId="2"/>
  </si>
  <si>
    <t>学校運営力・組織貢献力</t>
    <rPh sb="0" eb="2">
      <t>ガッコウ</t>
    </rPh>
    <rPh sb="2" eb="4">
      <t>ウンエイ</t>
    </rPh>
    <rPh sb="4" eb="5">
      <t>リョク</t>
    </rPh>
    <rPh sb="6" eb="8">
      <t>ソシキ</t>
    </rPh>
    <rPh sb="8" eb="10">
      <t>コウケン</t>
    </rPh>
    <rPh sb="10" eb="11">
      <t>リョク</t>
    </rPh>
    <phoneticPr fontId="2"/>
  </si>
  <si>
    <t>教育課題に関する対応</t>
    <rPh sb="0" eb="2">
      <t>キョウイク</t>
    </rPh>
    <rPh sb="2" eb="4">
      <t>カダイ</t>
    </rPh>
    <rPh sb="5" eb="6">
      <t>カン</t>
    </rPh>
    <rPh sb="8" eb="10">
      <t>タイオウ</t>
    </rPh>
    <phoneticPr fontId="2"/>
  </si>
  <si>
    <t>７</t>
    <phoneticPr fontId="2"/>
  </si>
  <si>
    <t>研修計画書の入力状況について</t>
    <rPh sb="0" eb="2">
      <t>ケンシュウ</t>
    </rPh>
    <rPh sb="2" eb="5">
      <t>ケイカクショ</t>
    </rPh>
    <rPh sb="6" eb="8">
      <t>ニュウリョク</t>
    </rPh>
    <rPh sb="8" eb="10">
      <t>ジョウキョウ</t>
    </rPh>
    <phoneticPr fontId="2"/>
  </si>
  <si>
    <r>
      <t>４　教職に必要な素養と取組み（</t>
    </r>
    <r>
      <rPr>
        <b/>
        <sz val="11"/>
        <color rgb="FFFF0000"/>
        <rFont val="ＭＳ 明朝"/>
        <family val="1"/>
        <charset val="128"/>
      </rPr>
      <t>受講者が入力</t>
    </r>
    <r>
      <rPr>
        <sz val="11"/>
        <rFont val="ＭＳ 明朝"/>
        <family val="1"/>
        <charset val="128"/>
      </rPr>
      <t>）
　　</t>
    </r>
    <r>
      <rPr>
        <sz val="10"/>
        <rFont val="ＭＳ 明朝"/>
        <family val="1"/>
        <charset val="128"/>
      </rPr>
      <t>東京都公立学校中堅教諭等資質向上研修Ⅰを通して、身に付けたい素養について二つ選択し、それぞれ理由と具体的な取組み案等を入力してください。</t>
    </r>
    <rPh sb="2" eb="4">
      <t>キョウショク</t>
    </rPh>
    <rPh sb="5" eb="7">
      <t>ヒツヨウ</t>
    </rPh>
    <rPh sb="8" eb="10">
      <t>ソヨウ</t>
    </rPh>
    <rPh sb="11" eb="13">
      <t>トリクミ</t>
    </rPh>
    <rPh sb="15" eb="18">
      <t>ジュコウシャ</t>
    </rPh>
    <rPh sb="19" eb="21">
      <t>ニュウリョク</t>
    </rPh>
    <rPh sb="25" eb="28">
      <t>トウキョウト</t>
    </rPh>
    <rPh sb="28" eb="30">
      <t>コウリツ</t>
    </rPh>
    <rPh sb="30" eb="32">
      <t>ガッコウ</t>
    </rPh>
    <rPh sb="32" eb="34">
      <t>チュウケン</t>
    </rPh>
    <rPh sb="34" eb="36">
      <t>キョウユ</t>
    </rPh>
    <rPh sb="36" eb="37">
      <t>トウ</t>
    </rPh>
    <rPh sb="37" eb="39">
      <t>シシツ</t>
    </rPh>
    <rPh sb="39" eb="41">
      <t>コウジョウ</t>
    </rPh>
    <rPh sb="41" eb="43">
      <t>ケンシュウ</t>
    </rPh>
    <rPh sb="45" eb="46">
      <t>トオ</t>
    </rPh>
    <rPh sb="49" eb="50">
      <t>ミ</t>
    </rPh>
    <rPh sb="51" eb="52">
      <t>ツ</t>
    </rPh>
    <rPh sb="55" eb="57">
      <t>ソヨウ</t>
    </rPh>
    <rPh sb="61" eb="62">
      <t>フタ</t>
    </rPh>
    <rPh sb="63" eb="65">
      <t>センタク</t>
    </rPh>
    <rPh sb="71" eb="73">
      <t>リユウ</t>
    </rPh>
    <rPh sb="74" eb="77">
      <t>グタイテキ</t>
    </rPh>
    <rPh sb="78" eb="80">
      <t>トリクミ</t>
    </rPh>
    <rPh sb="81" eb="82">
      <t>アン</t>
    </rPh>
    <rPh sb="82" eb="83">
      <t>トウ</t>
    </rPh>
    <rPh sb="84" eb="86">
      <t>ニュウリョク</t>
    </rPh>
    <phoneticPr fontId="2"/>
  </si>
  <si>
    <t>東京都公立学校中堅教諭等資質向上研修Ⅰを通して、受講者に特に身に付けさせたい「教職に必要な素養」を選択してください。（複数選択可）</t>
    <rPh sb="0" eb="3">
      <t>トウキョウト</t>
    </rPh>
    <rPh sb="3" eb="5">
      <t>コウリツ</t>
    </rPh>
    <rPh sb="5" eb="7">
      <t>ガッコウ</t>
    </rPh>
    <rPh sb="24" eb="27">
      <t>ジュコウシャ</t>
    </rPh>
    <rPh sb="28" eb="29">
      <t>トク</t>
    </rPh>
    <rPh sb="30" eb="31">
      <t>ミ</t>
    </rPh>
    <rPh sb="32" eb="33">
      <t>ツ</t>
    </rPh>
    <rPh sb="39" eb="41">
      <t>キョウショク</t>
    </rPh>
    <rPh sb="42" eb="44">
      <t>ヒツヨウ</t>
    </rPh>
    <rPh sb="45" eb="47">
      <t>ソヨウ</t>
    </rPh>
    <rPh sb="49" eb="51">
      <t>センタク</t>
    </rPh>
    <rPh sb="59" eb="64">
      <t>フクスウセンタクカ</t>
    </rPh>
    <phoneticPr fontId="6"/>
  </si>
  <si>
    <t>受講状況</t>
    <rPh sb="0" eb="2">
      <t>ジュコウ</t>
    </rPh>
    <rPh sb="2" eb="4">
      <t>ジョウキョウ</t>
    </rPh>
    <phoneticPr fontId="2"/>
  </si>
  <si>
    <t>未受講</t>
    <rPh sb="0" eb="1">
      <t>ミ</t>
    </rPh>
    <rPh sb="1" eb="3">
      <t>ジュコウ</t>
    </rPh>
    <phoneticPr fontId="2"/>
  </si>
  <si>
    <t>受講</t>
    <rPh sb="0" eb="2">
      <t>ジュコウ</t>
    </rPh>
    <phoneticPr fontId="2"/>
  </si>
  <si>
    <t>「校外における研修」の受講状況について→</t>
    <rPh sb="1" eb="3">
      <t>コウガイ</t>
    </rPh>
    <rPh sb="7" eb="9">
      <t>ケンシュウ</t>
    </rPh>
    <rPh sb="11" eb="13">
      <t>ジュコウ</t>
    </rPh>
    <rPh sb="13" eb="15">
      <t>ジョウキョウ</t>
    </rPh>
    <phoneticPr fontId="2"/>
  </si>
  <si>
    <t>未修了</t>
    <rPh sb="0" eb="1">
      <t>ミ</t>
    </rPh>
    <rPh sb="1" eb="3">
      <t>シュウリョウ</t>
    </rPh>
    <phoneticPr fontId="2"/>
  </si>
  <si>
    <t>修了見込</t>
    <rPh sb="0" eb="2">
      <t>シュウリョウ</t>
    </rPh>
    <rPh sb="2" eb="4">
      <t>ミコ</t>
    </rPh>
    <phoneticPr fontId="2"/>
  </si>
  <si>
    <t>昨年度までの受講時間数</t>
    <rPh sb="0" eb="3">
      <t>サクネンド</t>
    </rPh>
    <rPh sb="6" eb="8">
      <t>ジュコウ</t>
    </rPh>
    <rPh sb="8" eb="11">
      <t>ジカンスウ</t>
    </rPh>
    <phoneticPr fontId="2"/>
  </si>
  <si>
    <t>授業研究①</t>
    <rPh sb="0" eb="2">
      <t>ジュギョウ</t>
    </rPh>
    <rPh sb="2" eb="4">
      <t>ケンキュウ</t>
    </rPh>
    <phoneticPr fontId="2"/>
  </si>
  <si>
    <t>実施日：</t>
    <rPh sb="0" eb="3">
      <t>ジッシビ</t>
    </rPh>
    <phoneticPr fontId="2"/>
  </si>
  <si>
    <t>授業研究②</t>
    <rPh sb="0" eb="2">
      <t>ジュギョウ</t>
    </rPh>
    <rPh sb="2" eb="4">
      <t>ケンキュウ</t>
    </rPh>
    <phoneticPr fontId="2"/>
  </si>
  <si>
    <t>授業研究③</t>
    <rPh sb="0" eb="2">
      <t>ジュギョウ</t>
    </rPh>
    <rPh sb="2" eb="4">
      <t>ケンキュウ</t>
    </rPh>
    <phoneticPr fontId="2"/>
  </si>
  <si>
    <t>上記以外の学習指導の校内研修</t>
    <rPh sb="0" eb="2">
      <t>ジョウキ</t>
    </rPh>
    <rPh sb="2" eb="4">
      <t>イガイ</t>
    </rPh>
    <rPh sb="5" eb="7">
      <t>ガクシュウ</t>
    </rPh>
    <rPh sb="7" eb="9">
      <t>シドウ</t>
    </rPh>
    <rPh sb="10" eb="12">
      <t>コウナイ</t>
    </rPh>
    <rPh sb="12" eb="14">
      <t>ケンシュウ</t>
    </rPh>
    <phoneticPr fontId="2"/>
  </si>
  <si>
    <t>３　研修の成果に関する自己評価（受講者が入力）</t>
    <rPh sb="2" eb="4">
      <t>ケンシュウ</t>
    </rPh>
    <rPh sb="5" eb="7">
      <t>セイカ</t>
    </rPh>
    <rPh sb="8" eb="9">
      <t>カン</t>
    </rPh>
    <rPh sb="11" eb="13">
      <t>ジコ</t>
    </rPh>
    <rPh sb="13" eb="15">
      <t>ヒョウカ</t>
    </rPh>
    <rPh sb="16" eb="19">
      <t>ジュコウシャ</t>
    </rPh>
    <rPh sb="20" eb="22">
      <t>ニュウリョク</t>
    </rPh>
    <phoneticPr fontId="2"/>
  </si>
  <si>
    <t>※３　（別添）「中堅教諭等資質向上研修Ⅰ等に係る校(園)長の所見」を御参照ください。</t>
    <rPh sb="4" eb="6">
      <t>ベッテン</t>
    </rPh>
    <rPh sb="20" eb="21">
      <t>トウ</t>
    </rPh>
    <rPh sb="26" eb="27">
      <t>エン</t>
    </rPh>
    <rPh sb="34" eb="37">
      <t>ゴサンショウ</t>
    </rPh>
    <phoneticPr fontId="2"/>
  </si>
  <si>
    <t>代替時数（①～④）</t>
    <rPh sb="0" eb="2">
      <t>ダイタイ</t>
    </rPh>
    <rPh sb="2" eb="4">
      <t>ジスウ</t>
    </rPh>
    <phoneticPr fontId="2"/>
  </si>
  <si>
    <t>代替時数（⑥）</t>
    <rPh sb="0" eb="2">
      <t>ダイタイ</t>
    </rPh>
    <rPh sb="2" eb="4">
      <t>ジスウ</t>
    </rPh>
    <phoneticPr fontId="2"/>
  </si>
  <si>
    <t>昨年度までの受講時間</t>
    <rPh sb="0" eb="3">
      <t>サクネンド</t>
    </rPh>
    <rPh sb="6" eb="8">
      <t>ジュコウ</t>
    </rPh>
    <rPh sb="8" eb="10">
      <t>ジカン</t>
    </rPh>
    <phoneticPr fontId="2"/>
  </si>
  <si>
    <t>一人１台学習者用端末を効果的に活用した教材の作成・活用</t>
    <rPh sb="0" eb="2">
      <t>ヒトリ</t>
    </rPh>
    <rPh sb="2" eb="4">
      <t>イチダイ</t>
    </rPh>
    <rPh sb="4" eb="6">
      <t>ガクシュウ</t>
    </rPh>
    <rPh sb="6" eb="7">
      <t>シャ</t>
    </rPh>
    <rPh sb="7" eb="8">
      <t>ヨウ</t>
    </rPh>
    <rPh sb="8" eb="10">
      <t>タンマツ</t>
    </rPh>
    <rPh sb="11" eb="14">
      <t>コウカテキ</t>
    </rPh>
    <rPh sb="15" eb="17">
      <t>カツヨウ</t>
    </rPh>
    <rPh sb="19" eb="21">
      <t>キョウザイ</t>
    </rPh>
    <rPh sb="22" eb="24">
      <t>サクセイ</t>
    </rPh>
    <rPh sb="25" eb="27">
      <t>カツヨウ</t>
    </rPh>
    <phoneticPr fontId="2"/>
  </si>
  <si>
    <t>他の教員への学習指導に関する指導・助言</t>
    <rPh sb="0" eb="1">
      <t>ホカ</t>
    </rPh>
    <rPh sb="2" eb="4">
      <t>キョウイン</t>
    </rPh>
    <rPh sb="6" eb="8">
      <t>ガクシュウ</t>
    </rPh>
    <rPh sb="8" eb="10">
      <t>シドウ</t>
    </rPh>
    <rPh sb="11" eb="12">
      <t>カン</t>
    </rPh>
    <rPh sb="14" eb="16">
      <t>シドウ</t>
    </rPh>
    <rPh sb="17" eb="19">
      <t>ジョゲン</t>
    </rPh>
    <phoneticPr fontId="2"/>
  </si>
  <si>
    <t>教科部会における付箋を用いた研究協議</t>
    <rPh sb="0" eb="2">
      <t>キョウカ</t>
    </rPh>
    <rPh sb="2" eb="4">
      <t>ブカイ</t>
    </rPh>
    <rPh sb="8" eb="10">
      <t>フセン</t>
    </rPh>
    <rPh sb="11" eb="12">
      <t>モチ</t>
    </rPh>
    <rPh sb="14" eb="16">
      <t>ケンキュウ</t>
    </rPh>
    <rPh sb="16" eb="18">
      <t>キョウギ</t>
    </rPh>
    <phoneticPr fontId="2"/>
  </si>
  <si>
    <t>「総合的な学習（探究）の時間」の実践研究</t>
    <rPh sb="1" eb="3">
      <t>ソウゴウ</t>
    </rPh>
    <rPh sb="3" eb="4">
      <t>テキ</t>
    </rPh>
    <rPh sb="5" eb="7">
      <t>ガクシュウ</t>
    </rPh>
    <rPh sb="8" eb="10">
      <t>タンキュウ</t>
    </rPh>
    <rPh sb="12" eb="14">
      <t>ジカン</t>
    </rPh>
    <rPh sb="16" eb="18">
      <t>ジッセン</t>
    </rPh>
    <rPh sb="18" eb="20">
      <t>ケンキュウ</t>
    </rPh>
    <phoneticPr fontId="2"/>
  </si>
  <si>
    <t>学習指導に関する研修の校内還元</t>
    <rPh sb="0" eb="2">
      <t>ガクシュウ</t>
    </rPh>
    <rPh sb="2" eb="4">
      <t>シドウ</t>
    </rPh>
    <rPh sb="5" eb="6">
      <t>カン</t>
    </rPh>
    <rPh sb="8" eb="10">
      <t>ケンシュウ</t>
    </rPh>
    <rPh sb="11" eb="13">
      <t>コウナイ</t>
    </rPh>
    <rPh sb="13" eb="15">
      <t>カンゲン</t>
    </rPh>
    <phoneticPr fontId="2"/>
  </si>
  <si>
    <t>「個別最適な学び」と「協働的な学び」の実践・授業参観</t>
    <rPh sb="1" eb="3">
      <t>コベツ</t>
    </rPh>
    <rPh sb="3" eb="5">
      <t>サイテキ</t>
    </rPh>
    <rPh sb="6" eb="7">
      <t>マナ</t>
    </rPh>
    <rPh sb="11" eb="13">
      <t>キョウドウ</t>
    </rPh>
    <rPh sb="13" eb="14">
      <t>テキ</t>
    </rPh>
    <rPh sb="15" eb="16">
      <t>マナ</t>
    </rPh>
    <rPh sb="19" eb="21">
      <t>ジッセン</t>
    </rPh>
    <rPh sb="22" eb="24">
      <t>ジュギョウ</t>
    </rPh>
    <rPh sb="24" eb="26">
      <t>サンカン</t>
    </rPh>
    <phoneticPr fontId="2"/>
  </si>
  <si>
    <t>上記以外の学習指導に関する校内研修</t>
    <rPh sb="0" eb="2">
      <t>ジョウキ</t>
    </rPh>
    <rPh sb="2" eb="4">
      <t>イガイ</t>
    </rPh>
    <rPh sb="5" eb="7">
      <t>ガクシュウ</t>
    </rPh>
    <rPh sb="7" eb="9">
      <t>シドウ</t>
    </rPh>
    <rPh sb="10" eb="11">
      <t>カン</t>
    </rPh>
    <rPh sb="13" eb="15">
      <t>コウナイ</t>
    </rPh>
    <rPh sb="15" eb="17">
      <t>ケンシュウ</t>
    </rPh>
    <phoneticPr fontId="2"/>
  </si>
  <si>
    <t>他の教員への生活指導についての指導・助言</t>
    <rPh sb="0" eb="1">
      <t>タ</t>
    </rPh>
    <rPh sb="2" eb="4">
      <t>キョウイン</t>
    </rPh>
    <rPh sb="6" eb="8">
      <t>セイカツ</t>
    </rPh>
    <rPh sb="8" eb="10">
      <t>シドウ</t>
    </rPh>
    <rPh sb="15" eb="17">
      <t>シドウ</t>
    </rPh>
    <rPh sb="18" eb="20">
      <t>ジョゲン</t>
    </rPh>
    <phoneticPr fontId="2"/>
  </si>
  <si>
    <t>校内における事例研究の実践</t>
    <rPh sb="0" eb="2">
      <t>コウナイ</t>
    </rPh>
    <rPh sb="6" eb="8">
      <t>ジレイ</t>
    </rPh>
    <rPh sb="8" eb="10">
      <t>ケンキュウ</t>
    </rPh>
    <rPh sb="11" eb="13">
      <t>ジッセン</t>
    </rPh>
    <phoneticPr fontId="2"/>
  </si>
  <si>
    <t>生活指導・進路指導に関する校内研修の実践</t>
    <rPh sb="0" eb="2">
      <t>セイカツ</t>
    </rPh>
    <rPh sb="2" eb="4">
      <t>シドウ</t>
    </rPh>
    <rPh sb="5" eb="7">
      <t>シンロ</t>
    </rPh>
    <rPh sb="7" eb="9">
      <t>シドウ</t>
    </rPh>
    <rPh sb="10" eb="11">
      <t>カン</t>
    </rPh>
    <rPh sb="13" eb="15">
      <t>コウナイ</t>
    </rPh>
    <rPh sb="15" eb="17">
      <t>ケンシュウ</t>
    </rPh>
    <rPh sb="18" eb="20">
      <t>ジッセン</t>
    </rPh>
    <phoneticPr fontId="2"/>
  </si>
  <si>
    <t>児童・生徒の権利に関する校内研修の実践</t>
    <rPh sb="0" eb="2">
      <t>ジドウ</t>
    </rPh>
    <rPh sb="3" eb="5">
      <t>セイト</t>
    </rPh>
    <rPh sb="6" eb="8">
      <t>ケンリ</t>
    </rPh>
    <rPh sb="9" eb="10">
      <t>カン</t>
    </rPh>
    <rPh sb="12" eb="14">
      <t>コウナイ</t>
    </rPh>
    <rPh sb="14" eb="16">
      <t>ケンシュウ</t>
    </rPh>
    <rPh sb="17" eb="19">
      <t>ジッセン</t>
    </rPh>
    <phoneticPr fontId="2"/>
  </si>
  <si>
    <t>校内の安全教育の推進</t>
    <rPh sb="0" eb="2">
      <t>コウナイ</t>
    </rPh>
    <rPh sb="3" eb="5">
      <t>アンゼン</t>
    </rPh>
    <rPh sb="5" eb="7">
      <t>キョウイク</t>
    </rPh>
    <rPh sb="8" eb="10">
      <t>スイシン</t>
    </rPh>
    <phoneticPr fontId="2"/>
  </si>
  <si>
    <t>学年のキャリア教育の次年度年間計画（案）の作成</t>
    <rPh sb="0" eb="2">
      <t>ガクネン</t>
    </rPh>
    <rPh sb="7" eb="9">
      <t>キョウイク</t>
    </rPh>
    <rPh sb="10" eb="13">
      <t>ジネンド</t>
    </rPh>
    <rPh sb="13" eb="15">
      <t>ネンカン</t>
    </rPh>
    <rPh sb="15" eb="17">
      <t>ケイカク</t>
    </rPh>
    <rPh sb="18" eb="19">
      <t>アン</t>
    </rPh>
    <rPh sb="21" eb="23">
      <t>サクセイ</t>
    </rPh>
    <phoneticPr fontId="2"/>
  </si>
  <si>
    <t>上記以外の生活指導・進路指導に関する校内研修</t>
    <rPh sb="0" eb="2">
      <t>ジョウキ</t>
    </rPh>
    <rPh sb="2" eb="4">
      <t>イガイ</t>
    </rPh>
    <rPh sb="5" eb="7">
      <t>セイカツ</t>
    </rPh>
    <rPh sb="7" eb="9">
      <t>シドウ</t>
    </rPh>
    <rPh sb="10" eb="12">
      <t>シンロ</t>
    </rPh>
    <rPh sb="12" eb="14">
      <t>シドウ</t>
    </rPh>
    <rPh sb="15" eb="16">
      <t>カン</t>
    </rPh>
    <rPh sb="18" eb="20">
      <t>コウナイ</t>
    </rPh>
    <rPh sb="20" eb="22">
      <t>ケンシュウ</t>
    </rPh>
    <phoneticPr fontId="2"/>
  </si>
  <si>
    <t>ゲストティーチャーと連携した授業</t>
    <rPh sb="10" eb="12">
      <t>レンケイ</t>
    </rPh>
    <rPh sb="14" eb="16">
      <t>ジュギョウ</t>
    </rPh>
    <phoneticPr fontId="2"/>
  </si>
  <si>
    <t>地域の関係諸団体との連携と対応</t>
    <rPh sb="0" eb="2">
      <t>チイキ</t>
    </rPh>
    <rPh sb="3" eb="5">
      <t>カンケイ</t>
    </rPh>
    <rPh sb="5" eb="6">
      <t>ショ</t>
    </rPh>
    <rPh sb="6" eb="8">
      <t>ダンタイ</t>
    </rPh>
    <rPh sb="10" eb="12">
      <t>レンケイ</t>
    </rPh>
    <rPh sb="13" eb="15">
      <t>タイオウ</t>
    </rPh>
    <phoneticPr fontId="2"/>
  </si>
  <si>
    <t>学校からの組織的な情報発信</t>
    <rPh sb="0" eb="2">
      <t>ガッコウ</t>
    </rPh>
    <rPh sb="5" eb="8">
      <t>ソシキテキ</t>
    </rPh>
    <rPh sb="9" eb="11">
      <t>ジョウホウ</t>
    </rPh>
    <rPh sb="11" eb="13">
      <t>ハッシン</t>
    </rPh>
    <phoneticPr fontId="2"/>
  </si>
  <si>
    <t>地域の教育環境を活用した授業</t>
    <rPh sb="0" eb="2">
      <t>チイキ</t>
    </rPh>
    <rPh sb="3" eb="5">
      <t>キョウイク</t>
    </rPh>
    <rPh sb="5" eb="7">
      <t>カンキョウ</t>
    </rPh>
    <rPh sb="8" eb="10">
      <t>カツヨウ</t>
    </rPh>
    <rPh sb="12" eb="14">
      <t>ジュギョウ</t>
    </rPh>
    <phoneticPr fontId="2"/>
  </si>
  <si>
    <t>地域の情報の収集と校内への周知、情報整理</t>
    <rPh sb="0" eb="2">
      <t>チイキ</t>
    </rPh>
    <rPh sb="3" eb="5">
      <t>ジョウホウ</t>
    </rPh>
    <rPh sb="6" eb="8">
      <t>シュウシュウ</t>
    </rPh>
    <rPh sb="9" eb="11">
      <t>コウナイ</t>
    </rPh>
    <rPh sb="13" eb="15">
      <t>シュウチ</t>
    </rPh>
    <rPh sb="16" eb="18">
      <t>ジョウホウ</t>
    </rPh>
    <rPh sb="18" eb="20">
      <t>セイリ</t>
    </rPh>
    <phoneticPr fontId="2"/>
  </si>
  <si>
    <t>上記以外の外部との連携・折衝に関する校内研修</t>
    <rPh sb="0" eb="2">
      <t>ジョウキ</t>
    </rPh>
    <rPh sb="2" eb="4">
      <t>イガイ</t>
    </rPh>
    <rPh sb="5" eb="7">
      <t>ガイブ</t>
    </rPh>
    <rPh sb="9" eb="11">
      <t>レンケイ</t>
    </rPh>
    <rPh sb="12" eb="14">
      <t>セッショウ</t>
    </rPh>
    <rPh sb="15" eb="16">
      <t>カン</t>
    </rPh>
    <rPh sb="18" eb="20">
      <t>コウナイ</t>
    </rPh>
    <rPh sb="20" eb="22">
      <t>ケンシュウ</t>
    </rPh>
    <phoneticPr fontId="2"/>
  </si>
  <si>
    <t>円滑な学校運営のための分掌間の連携</t>
    <rPh sb="0" eb="2">
      <t>エンカツ</t>
    </rPh>
    <rPh sb="3" eb="5">
      <t>ガッコウ</t>
    </rPh>
    <rPh sb="5" eb="7">
      <t>ウンエイ</t>
    </rPh>
    <rPh sb="11" eb="13">
      <t>ブンショウ</t>
    </rPh>
    <rPh sb="13" eb="14">
      <t>カン</t>
    </rPh>
    <rPh sb="15" eb="17">
      <t>レンケイ</t>
    </rPh>
    <phoneticPr fontId="2"/>
  </si>
  <si>
    <t>保護者会の充実に向けたほかの教員への指導・助言</t>
    <rPh sb="0" eb="2">
      <t>ホゴ</t>
    </rPh>
    <rPh sb="2" eb="3">
      <t>シャ</t>
    </rPh>
    <rPh sb="3" eb="4">
      <t>カイ</t>
    </rPh>
    <rPh sb="5" eb="7">
      <t>ジュウジツ</t>
    </rPh>
    <rPh sb="8" eb="9">
      <t>ム</t>
    </rPh>
    <rPh sb="14" eb="16">
      <t>キョウイン</t>
    </rPh>
    <rPh sb="18" eb="20">
      <t>シドウ</t>
    </rPh>
    <rPh sb="21" eb="23">
      <t>ジョゲン</t>
    </rPh>
    <phoneticPr fontId="2"/>
  </si>
  <si>
    <t>校務改善の推進に向けた経営支援組織への参加</t>
    <rPh sb="0" eb="2">
      <t>コウム</t>
    </rPh>
    <rPh sb="2" eb="4">
      <t>カイゼン</t>
    </rPh>
    <rPh sb="5" eb="7">
      <t>スイシン</t>
    </rPh>
    <rPh sb="8" eb="9">
      <t>ム</t>
    </rPh>
    <rPh sb="11" eb="13">
      <t>ケイエイ</t>
    </rPh>
    <rPh sb="13" eb="15">
      <t>シエン</t>
    </rPh>
    <rPh sb="15" eb="17">
      <t>ソシキ</t>
    </rPh>
    <rPh sb="19" eb="21">
      <t>サンカ</t>
    </rPh>
    <phoneticPr fontId="2"/>
  </si>
  <si>
    <t>学校経営の充実に向けた他の教員への指導・助言</t>
    <rPh sb="0" eb="2">
      <t>ガッコウ</t>
    </rPh>
    <rPh sb="2" eb="4">
      <t>ケイエイ</t>
    </rPh>
    <rPh sb="5" eb="7">
      <t>ジュウジツ</t>
    </rPh>
    <rPh sb="8" eb="9">
      <t>ム</t>
    </rPh>
    <rPh sb="11" eb="12">
      <t>ホカ</t>
    </rPh>
    <rPh sb="13" eb="15">
      <t>キョウイン</t>
    </rPh>
    <rPh sb="17" eb="19">
      <t>シドウ</t>
    </rPh>
    <rPh sb="20" eb="22">
      <t>ジョゲン</t>
    </rPh>
    <phoneticPr fontId="2"/>
  </si>
  <si>
    <t>校内OJTの実施と検証</t>
    <rPh sb="0" eb="2">
      <t>コウナイ</t>
    </rPh>
    <rPh sb="6" eb="8">
      <t>ジッシ</t>
    </rPh>
    <rPh sb="9" eb="11">
      <t>ケンショウ</t>
    </rPh>
    <phoneticPr fontId="2"/>
  </si>
  <si>
    <t>上記以外の学校運営・組織貢献に関する校内研修</t>
    <rPh sb="0" eb="2">
      <t>ジョウキ</t>
    </rPh>
    <rPh sb="2" eb="4">
      <t>イガイ</t>
    </rPh>
    <rPh sb="5" eb="7">
      <t>ガッコウ</t>
    </rPh>
    <rPh sb="7" eb="9">
      <t>ウンエイ</t>
    </rPh>
    <rPh sb="10" eb="12">
      <t>ソシキ</t>
    </rPh>
    <rPh sb="12" eb="14">
      <t>コウケン</t>
    </rPh>
    <rPh sb="15" eb="16">
      <t>カン</t>
    </rPh>
    <rPh sb="18" eb="20">
      <t>コウナイ</t>
    </rPh>
    <rPh sb="20" eb="22">
      <t>ケンシュウ</t>
    </rPh>
    <phoneticPr fontId="2"/>
  </si>
  <si>
    <t>他の教員が作成した「学校生活支援シート」等への指導・助言</t>
    <rPh sb="0" eb="1">
      <t>ホカ</t>
    </rPh>
    <rPh sb="2" eb="4">
      <t>キョウイン</t>
    </rPh>
    <rPh sb="5" eb="7">
      <t>サクセイ</t>
    </rPh>
    <rPh sb="10" eb="12">
      <t>ガッコウ</t>
    </rPh>
    <rPh sb="12" eb="14">
      <t>セイカツ</t>
    </rPh>
    <rPh sb="14" eb="16">
      <t>シエン</t>
    </rPh>
    <rPh sb="20" eb="21">
      <t>トウ</t>
    </rPh>
    <rPh sb="23" eb="25">
      <t>シドウ</t>
    </rPh>
    <rPh sb="26" eb="28">
      <t>ジョゲン</t>
    </rPh>
    <phoneticPr fontId="2"/>
  </si>
  <si>
    <t>他の教員への合理的配慮に関する指導・助言</t>
    <rPh sb="0" eb="1">
      <t>ホカ</t>
    </rPh>
    <rPh sb="2" eb="4">
      <t>キョウイン</t>
    </rPh>
    <rPh sb="6" eb="9">
      <t>ゴウリテキ</t>
    </rPh>
    <rPh sb="9" eb="11">
      <t>ハイリョ</t>
    </rPh>
    <rPh sb="12" eb="13">
      <t>カン</t>
    </rPh>
    <rPh sb="15" eb="17">
      <t>シドウ</t>
    </rPh>
    <rPh sb="18" eb="20">
      <t>ジョゲン</t>
    </rPh>
    <phoneticPr fontId="2"/>
  </si>
  <si>
    <t>関係機関との連携</t>
    <rPh sb="0" eb="2">
      <t>カンケイ</t>
    </rPh>
    <rPh sb="2" eb="4">
      <t>キカン</t>
    </rPh>
    <rPh sb="6" eb="8">
      <t>レンケイ</t>
    </rPh>
    <phoneticPr fontId="2"/>
  </si>
  <si>
    <t>特別支援教育に関する研修の校内還元</t>
    <rPh sb="0" eb="2">
      <t>トクベツ</t>
    </rPh>
    <rPh sb="2" eb="4">
      <t>シエン</t>
    </rPh>
    <rPh sb="4" eb="6">
      <t>キョウイク</t>
    </rPh>
    <rPh sb="7" eb="8">
      <t>カン</t>
    </rPh>
    <rPh sb="10" eb="12">
      <t>ケンシュウ</t>
    </rPh>
    <rPh sb="13" eb="15">
      <t>コウナイ</t>
    </rPh>
    <rPh sb="15" eb="17">
      <t>カンゲン</t>
    </rPh>
    <phoneticPr fontId="2"/>
  </si>
  <si>
    <t>上記以外の特別な配慮や支援を必要とする子供への対応に関する校内研修</t>
    <rPh sb="0" eb="2">
      <t>ジョウキ</t>
    </rPh>
    <rPh sb="2" eb="4">
      <t>イガイ</t>
    </rPh>
    <rPh sb="5" eb="7">
      <t>トクベツ</t>
    </rPh>
    <rPh sb="8" eb="10">
      <t>ハイリョ</t>
    </rPh>
    <rPh sb="11" eb="13">
      <t>シエン</t>
    </rPh>
    <rPh sb="14" eb="16">
      <t>ヒツヨウ</t>
    </rPh>
    <rPh sb="19" eb="21">
      <t>コドモ</t>
    </rPh>
    <rPh sb="23" eb="25">
      <t>タイオウ</t>
    </rPh>
    <rPh sb="26" eb="27">
      <t>カン</t>
    </rPh>
    <rPh sb="29" eb="31">
      <t>コウナイ</t>
    </rPh>
    <rPh sb="31" eb="33">
      <t>ケンシュウ</t>
    </rPh>
    <phoneticPr fontId="2"/>
  </si>
  <si>
    <t>デジタル技術の活用や情報活用能力の育成に関する指導計画の作成や実践</t>
    <rPh sb="4" eb="6">
      <t>ギジュツ</t>
    </rPh>
    <rPh sb="7" eb="9">
      <t>カツヨウ</t>
    </rPh>
    <rPh sb="10" eb="12">
      <t>ジョウホウ</t>
    </rPh>
    <rPh sb="12" eb="14">
      <t>カツヨウ</t>
    </rPh>
    <rPh sb="14" eb="16">
      <t>ノウリョク</t>
    </rPh>
    <rPh sb="17" eb="19">
      <t>イクセイ</t>
    </rPh>
    <rPh sb="20" eb="21">
      <t>カン</t>
    </rPh>
    <rPh sb="23" eb="25">
      <t>シドウ</t>
    </rPh>
    <rPh sb="25" eb="27">
      <t>ケイカク</t>
    </rPh>
    <rPh sb="28" eb="30">
      <t>サクセイ</t>
    </rPh>
    <rPh sb="31" eb="33">
      <t>ジッセン</t>
    </rPh>
    <phoneticPr fontId="2"/>
  </si>
  <si>
    <t>デジタル技術の活用や情報活用能力の育成に向けた授業の参観</t>
    <rPh sb="4" eb="6">
      <t>ギジュツ</t>
    </rPh>
    <rPh sb="7" eb="9">
      <t>カツヨウ</t>
    </rPh>
    <rPh sb="10" eb="12">
      <t>ジョウホウ</t>
    </rPh>
    <rPh sb="12" eb="14">
      <t>カツヨウ</t>
    </rPh>
    <rPh sb="14" eb="16">
      <t>ノウリョク</t>
    </rPh>
    <rPh sb="17" eb="19">
      <t>イクセイ</t>
    </rPh>
    <rPh sb="20" eb="21">
      <t>ム</t>
    </rPh>
    <rPh sb="23" eb="25">
      <t>ジュギョウ</t>
    </rPh>
    <rPh sb="26" eb="28">
      <t>サンカン</t>
    </rPh>
    <phoneticPr fontId="2"/>
  </si>
  <si>
    <t>中堅教諭としての他の教員への情報モラル教育に関する指導・助言</t>
    <rPh sb="0" eb="2">
      <t>チュウケン</t>
    </rPh>
    <rPh sb="2" eb="4">
      <t>キョウユ</t>
    </rPh>
    <rPh sb="8" eb="9">
      <t>ホカ</t>
    </rPh>
    <rPh sb="10" eb="12">
      <t>キョウイン</t>
    </rPh>
    <rPh sb="14" eb="16">
      <t>ジョウホウ</t>
    </rPh>
    <rPh sb="19" eb="21">
      <t>キョウイク</t>
    </rPh>
    <rPh sb="22" eb="23">
      <t>カン</t>
    </rPh>
    <rPh sb="25" eb="27">
      <t>シドウ</t>
    </rPh>
    <rPh sb="28" eb="30">
      <t>ジョゲン</t>
    </rPh>
    <phoneticPr fontId="2"/>
  </si>
  <si>
    <t>ICTの校務活用に関する校内研修の推進</t>
    <rPh sb="4" eb="6">
      <t>コウム</t>
    </rPh>
    <rPh sb="6" eb="8">
      <t>カツヨウ</t>
    </rPh>
    <rPh sb="9" eb="10">
      <t>カン</t>
    </rPh>
    <rPh sb="12" eb="14">
      <t>コウナイ</t>
    </rPh>
    <rPh sb="14" eb="16">
      <t>ケンシュウ</t>
    </rPh>
    <rPh sb="17" eb="19">
      <t>スイシン</t>
    </rPh>
    <phoneticPr fontId="2"/>
  </si>
  <si>
    <t>上記以外のデジタルや情報・教育データの利活用に関する校内研修</t>
    <rPh sb="0" eb="2">
      <t>ジョウキ</t>
    </rPh>
    <rPh sb="2" eb="4">
      <t>イガイ</t>
    </rPh>
    <rPh sb="10" eb="12">
      <t>ジョウホウ</t>
    </rPh>
    <rPh sb="13" eb="15">
      <t>キョウイク</t>
    </rPh>
    <rPh sb="19" eb="22">
      <t>リカツヨウ</t>
    </rPh>
    <rPh sb="23" eb="24">
      <t>カン</t>
    </rPh>
    <rPh sb="26" eb="28">
      <t>コウナイ</t>
    </rPh>
    <rPh sb="28" eb="30">
      <t>ケンシュウ</t>
    </rPh>
    <phoneticPr fontId="2"/>
  </si>
  <si>
    <r>
      <t>選択研修　</t>
    </r>
    <r>
      <rPr>
        <b/>
        <sz val="11"/>
        <color rgb="FFFF0000"/>
        <rFont val="ＭＳ 明朝"/>
        <family val="1"/>
        <charset val="128"/>
      </rPr>
      <t>※１</t>
    </r>
    <rPh sb="0" eb="2">
      <t>センタク</t>
    </rPh>
    <rPh sb="2" eb="4">
      <t>ケンシュウ</t>
    </rPh>
    <phoneticPr fontId="2"/>
  </si>
  <si>
    <r>
      <t>【選択研修の内訳】　</t>
    </r>
    <r>
      <rPr>
        <b/>
        <sz val="11"/>
        <color rgb="FFFF0000"/>
        <rFont val="ＭＳ 明朝"/>
        <family val="1"/>
        <charset val="128"/>
      </rPr>
      <t>※１</t>
    </r>
    <r>
      <rPr>
        <sz val="11"/>
        <color theme="1"/>
        <rFont val="ＭＳ 明朝"/>
        <family val="1"/>
        <charset val="128"/>
      </rPr>
      <t>　こちらに研修先、昨年度までの受講回数や今年度実施予定回数を入力します。</t>
    </r>
    <rPh sb="1" eb="3">
      <t>センタク</t>
    </rPh>
    <rPh sb="3" eb="5">
      <t>ケンシュウ</t>
    </rPh>
    <rPh sb="6" eb="8">
      <t>ウチワケ</t>
    </rPh>
    <rPh sb="17" eb="19">
      <t>ケンシュウ</t>
    </rPh>
    <rPh sb="19" eb="20">
      <t>サキ</t>
    </rPh>
    <rPh sb="21" eb="24">
      <t>サクネンド</t>
    </rPh>
    <rPh sb="27" eb="29">
      <t>ジュコウ</t>
    </rPh>
    <rPh sb="29" eb="31">
      <t>カイスウ</t>
    </rPh>
    <rPh sb="32" eb="35">
      <t>コンネンド</t>
    </rPh>
    <rPh sb="35" eb="37">
      <t>ジッシ</t>
    </rPh>
    <rPh sb="37" eb="39">
      <t>ヨテイ</t>
    </rPh>
    <rPh sb="39" eb="41">
      <t>カイスウ</t>
    </rPh>
    <rPh sb="42" eb="44">
      <t>ニュウリョク</t>
    </rPh>
    <phoneticPr fontId="2"/>
  </si>
  <si>
    <r>
      <t>授業研究Ａ③</t>
    </r>
    <r>
      <rPr>
        <b/>
        <sz val="10"/>
        <color rgb="FFFF0000"/>
        <rFont val="ＭＳ 明朝"/>
        <family val="1"/>
        <charset val="128"/>
      </rPr>
      <t>※１</t>
    </r>
    <rPh sb="0" eb="2">
      <t>ジュギョウ</t>
    </rPh>
    <rPh sb="2" eb="4">
      <t>ケンキュウ</t>
    </rPh>
    <phoneticPr fontId="2"/>
  </si>
  <si>
    <r>
      <t>選択研修</t>
    </r>
    <r>
      <rPr>
        <b/>
        <sz val="10"/>
        <color rgb="FFFF0000"/>
        <rFont val="ＭＳ 明朝"/>
        <family val="1"/>
        <charset val="128"/>
      </rPr>
      <t>※２</t>
    </r>
    <rPh sb="0" eb="2">
      <t>センタク</t>
    </rPh>
    <rPh sb="2" eb="4">
      <t>ケンシュウ</t>
    </rPh>
    <phoneticPr fontId="2"/>
  </si>
  <si>
    <r>
      <rPr>
        <b/>
        <sz val="11"/>
        <color rgb="FFFF0000"/>
        <rFont val="ＭＳ 明朝"/>
        <family val="1"/>
        <charset val="128"/>
      </rPr>
      <t>※２</t>
    </r>
    <r>
      <rPr>
        <sz val="11"/>
        <color theme="1"/>
        <rFont val="ＭＳ 明朝"/>
        <family val="1"/>
        <charset val="128"/>
      </rPr>
      <t>　【選択研修の内訳】</t>
    </r>
    <rPh sb="4" eb="6">
      <t>センタク</t>
    </rPh>
    <rPh sb="6" eb="8">
      <t>ケンシュウ</t>
    </rPh>
    <rPh sb="9" eb="11">
      <t>ウチワケ</t>
    </rPh>
    <phoneticPr fontId="2"/>
  </si>
  <si>
    <r>
      <rPr>
        <b/>
        <sz val="11"/>
        <color rgb="FFFF0000"/>
        <rFont val="ＭＳ 明朝"/>
        <family val="1"/>
        <charset val="128"/>
      </rPr>
      <t>※１</t>
    </r>
    <r>
      <rPr>
        <sz val="11"/>
        <color theme="1"/>
        <rFont val="ＭＳ 明朝"/>
        <family val="1"/>
        <charset val="128"/>
      </rPr>
      <t>　【授業研究Ａ③及び授業研究B３の受講内容について】（都立学校のみ）</t>
    </r>
    <rPh sb="4" eb="6">
      <t>ジュギョウ</t>
    </rPh>
    <rPh sb="6" eb="8">
      <t>ケンキュウ</t>
    </rPh>
    <rPh sb="10" eb="11">
      <t>オヨ</t>
    </rPh>
    <rPh sb="12" eb="14">
      <t>ジュギョウ</t>
    </rPh>
    <rPh sb="14" eb="16">
      <t>ケンキュウ</t>
    </rPh>
    <rPh sb="19" eb="21">
      <t>ジュコウ</t>
    </rPh>
    <rPh sb="21" eb="23">
      <t>ナイヨウ</t>
    </rPh>
    <rPh sb="29" eb="31">
      <t>トリツ</t>
    </rPh>
    <rPh sb="31" eb="33">
      <t>ガッコウ</t>
    </rPh>
    <phoneticPr fontId="2"/>
  </si>
  <si>
    <t>【１受講者一覧シートへ】　　</t>
    <rPh sb="2" eb="5">
      <t>ジュコウシャ</t>
    </rPh>
    <rPh sb="5" eb="7">
      <t>イチラン</t>
    </rPh>
    <phoneticPr fontId="6"/>
  </si>
  <si>
    <t>修了
判定</t>
    <rPh sb="0" eb="2">
      <t>シュウリョウ</t>
    </rPh>
    <rPh sb="3" eb="5">
      <t>ハンテイ</t>
    </rPh>
    <phoneticPr fontId="2"/>
  </si>
  <si>
    <t>校内に
おける研修</t>
    <rPh sb="0" eb="2">
      <t>コウナイ</t>
    </rPh>
    <rPh sb="7" eb="9">
      <t>ケンシュウ</t>
    </rPh>
    <phoneticPr fontId="2"/>
  </si>
  <si>
    <t>校外に
おける研修</t>
    <rPh sb="0" eb="2">
      <t>コウガイ</t>
    </rPh>
    <rPh sb="7" eb="9">
      <t>ケンシュウ</t>
    </rPh>
    <phoneticPr fontId="2"/>
  </si>
  <si>
    <t>校外における研修内訳</t>
    <rPh sb="0" eb="2">
      <t>コウガイ</t>
    </rPh>
    <rPh sb="8" eb="10">
      <t>ウチワケ</t>
    </rPh>
    <phoneticPr fontId="6"/>
  </si>
  <si>
    <t>校内における研修内訳</t>
    <rPh sb="8" eb="10">
      <t>ウチワケ</t>
    </rPh>
    <phoneticPr fontId="2"/>
  </si>
  <si>
    <t>職員番号</t>
    <phoneticPr fontId="2"/>
  </si>
  <si>
    <t>学校名</t>
    <phoneticPr fontId="2"/>
  </si>
  <si>
    <t>受講者氏名</t>
    <phoneticPr fontId="2"/>
  </si>
  <si>
    <t>学習指導の段階</t>
    <phoneticPr fontId="2"/>
  </si>
  <si>
    <t>生活指導・進路指導の段階</t>
    <phoneticPr fontId="2"/>
  </si>
  <si>
    <t>学習指導</t>
    <phoneticPr fontId="2"/>
  </si>
  <si>
    <t>生活指導・進路指導</t>
    <phoneticPr fontId="2"/>
  </si>
  <si>
    <t>公務員としての資質向上</t>
  </si>
  <si>
    <t>研修計画</t>
    <phoneticPr fontId="2"/>
  </si>
  <si>
    <t>外部との連携・折衝</t>
    <phoneticPr fontId="2"/>
  </si>
  <si>
    <t>学校運営・組織貢献</t>
    <rPh sb="5" eb="7">
      <t>ソシキ</t>
    </rPh>
    <rPh sb="7" eb="9">
      <t>コウケン</t>
    </rPh>
    <phoneticPr fontId="2"/>
  </si>
  <si>
    <t>特別な配慮や支援を必要とする子供への対応</t>
    <phoneticPr fontId="6"/>
  </si>
  <si>
    <t>デジタルや情報・教育データの利活用</t>
    <phoneticPr fontId="6"/>
  </si>
  <si>
    <t>研修のまとめ</t>
  </si>
  <si>
    <t>時間数計</t>
    <rPh sb="0" eb="3">
      <t>ジカンスウ</t>
    </rPh>
    <phoneticPr fontId="2"/>
  </si>
  <si>
    <t>（公印省略）</t>
    <rPh sb="1" eb="3">
      <t>コウイン</t>
    </rPh>
    <rPh sb="3" eb="4">
      <t>ショウ</t>
    </rPh>
    <rPh sb="4" eb="5">
      <t>リャク</t>
    </rPh>
    <phoneticPr fontId="2"/>
  </si>
  <si>
    <t>研修実施報告書の受講・入力状況について</t>
    <rPh sb="0" eb="2">
      <t>ケンシュウ</t>
    </rPh>
    <rPh sb="2" eb="4">
      <t>ジッシ</t>
    </rPh>
    <rPh sb="4" eb="7">
      <t>ホウコクショ</t>
    </rPh>
    <rPh sb="8" eb="10">
      <t>ジュコウ</t>
    </rPh>
    <rPh sb="11" eb="13">
      <t>ニュウリョク</t>
    </rPh>
    <rPh sb="13" eb="15">
      <t>ジョウキョウ</t>
    </rPh>
    <phoneticPr fontId="2"/>
  </si>
  <si>
    <r>
      <t>　※　代替は学習指導、生活指導・進路指導の段階が</t>
    </r>
    <r>
      <rPr>
        <u/>
        <sz val="11"/>
        <color theme="1"/>
        <rFont val="ＭＳ 明朝"/>
        <family val="1"/>
        <charset val="128"/>
      </rPr>
      <t>いずれもⅲ段階</t>
    </r>
    <r>
      <rPr>
        <sz val="11"/>
        <color theme="1"/>
        <rFont val="ＭＳ 明朝"/>
        <family val="1"/>
        <charset val="128"/>
      </rPr>
      <t xml:space="preserve">
　　</t>
    </r>
    <r>
      <rPr>
        <u/>
        <sz val="11"/>
        <color theme="1"/>
        <rFont val="ＭＳ 明朝"/>
        <family val="1"/>
        <charset val="128"/>
      </rPr>
      <t>（①、⑥はⅱ段階も可）</t>
    </r>
    <r>
      <rPr>
        <sz val="11"/>
        <color theme="1"/>
        <rFont val="ＭＳ 明朝"/>
        <family val="1"/>
        <charset val="128"/>
      </rPr>
      <t>の場合に限る。</t>
    </r>
    <rPh sb="3" eb="5">
      <t>ダイタイ</t>
    </rPh>
    <phoneticPr fontId="2"/>
  </si>
  <si>
    <t>中堅研Ⅰ受講歴
有：〇　無：×</t>
    <rPh sb="0" eb="2">
      <t>チュウケン</t>
    </rPh>
    <rPh sb="2" eb="3">
      <t>ケン</t>
    </rPh>
    <rPh sb="4" eb="6">
      <t>ジュコウ</t>
    </rPh>
    <rPh sb="6" eb="7">
      <t>レキ</t>
    </rPh>
    <rPh sb="8" eb="9">
      <t>アリ</t>
    </rPh>
    <rPh sb="12" eb="13">
      <t>ナシ</t>
    </rPh>
    <phoneticPr fontId="2"/>
  </si>
  <si>
    <t>７　　　第　　　号</t>
    <rPh sb="4" eb="5">
      <t>ダイ</t>
    </rPh>
    <rPh sb="8" eb="9">
      <t>ゴウ</t>
    </rPh>
    <phoneticPr fontId="2"/>
  </si>
  <si>
    <r>
      <rPr>
        <b/>
        <sz val="8"/>
        <color theme="1"/>
        <rFont val="ＭＳ 明朝"/>
        <family val="1"/>
        <charset val="128"/>
      </rPr>
      <t>（〇の場合）→</t>
    </r>
    <r>
      <rPr>
        <sz val="8"/>
        <color theme="1"/>
        <rFont val="ＭＳ 明朝"/>
        <family val="1"/>
        <charset val="128"/>
      </rPr>
      <t xml:space="preserve">
最初に中堅研Ⅰを
受講した年度を選択</t>
    </r>
    <rPh sb="8" eb="10">
      <t>サイショ</t>
    </rPh>
    <rPh sb="11" eb="13">
      <t>チュウケン</t>
    </rPh>
    <rPh sb="13" eb="14">
      <t>ケン</t>
    </rPh>
    <rPh sb="24" eb="26">
      <t>センタク</t>
    </rPh>
    <phoneticPr fontId="2"/>
  </si>
  <si>
    <t>中堅研Ⅰ</t>
    <rPh sb="0" eb="2">
      <t>チュウケン</t>
    </rPh>
    <rPh sb="2" eb="3">
      <t>ケン</t>
    </rPh>
    <phoneticPr fontId="2"/>
  </si>
  <si>
    <t>受講開始年度</t>
    <rPh sb="0" eb="2">
      <t>ジュコウ</t>
    </rPh>
    <rPh sb="2" eb="4">
      <t>カイシ</t>
    </rPh>
    <rPh sb="4" eb="6">
      <t>ネンド</t>
    </rPh>
    <phoneticPr fontId="2"/>
  </si>
  <si>
    <t>【区市町村のみ】区市町村等が認めた研修</t>
    <rPh sb="1" eb="5">
      <t>クシチョウソン</t>
    </rPh>
    <rPh sb="8" eb="12">
      <t>クシチョウソン</t>
    </rPh>
    <rPh sb="12" eb="13">
      <t>トウ</t>
    </rPh>
    <rPh sb="14" eb="15">
      <t>ミト</t>
    </rPh>
    <rPh sb="17" eb="19">
      <t>ケンシュウ</t>
    </rPh>
    <phoneticPr fontId="2"/>
  </si>
  <si>
    <t>午前・午後</t>
    <rPh sb="0" eb="2">
      <t>ゴゼン</t>
    </rPh>
    <rPh sb="3" eb="5">
      <t>ゴゴ</t>
    </rPh>
    <phoneticPr fontId="2"/>
  </si>
  <si>
    <t>【以下、事務局使用欄】</t>
    <rPh sb="1" eb="3">
      <t>イカ</t>
    </rPh>
    <rPh sb="4" eb="7">
      <t>ジムキョク</t>
    </rPh>
    <rPh sb="7" eb="9">
      <t>シヨウ</t>
    </rPh>
    <rPh sb="9" eb="10">
      <t>ラン</t>
    </rPh>
    <phoneticPr fontId="2"/>
  </si>
  <si>
    <t>A</t>
    <phoneticPr fontId="2"/>
  </si>
  <si>
    <t>B</t>
    <phoneticPr fontId="2"/>
  </si>
  <si>
    <t>C</t>
    <phoneticPr fontId="2"/>
  </si>
  <si>
    <t>研修後
（12月）</t>
    <rPh sb="0" eb="2">
      <t>ケンシュウ</t>
    </rPh>
    <rPh sb="2" eb="3">
      <t>ゴ</t>
    </rPh>
    <rPh sb="7" eb="8">
      <t>ガツ</t>
    </rPh>
    <phoneticPr fontId="2"/>
  </si>
  <si>
    <r>
      <t xml:space="preserve">24
</t>
    </r>
    <r>
      <rPr>
        <b/>
        <sz val="11"/>
        <color rgb="FFFF0000"/>
        <rFont val="游ゴシック"/>
        <family val="3"/>
        <charset val="128"/>
        <scheme val="minor"/>
      </rPr>
      <t>授業研究は
各３時間</t>
    </r>
    <rPh sb="4" eb="6">
      <t>ジュギョウ</t>
    </rPh>
    <rPh sb="6" eb="8">
      <t>ケンキュウ</t>
    </rPh>
    <rPh sb="10" eb="11">
      <t>カク</t>
    </rPh>
    <rPh sb="12" eb="14">
      <t>ジカン</t>
    </rPh>
    <phoneticPr fontId="2"/>
  </si>
  <si>
    <r>
      <t xml:space="preserve">24～60
</t>
    </r>
    <r>
      <rPr>
        <b/>
        <sz val="11"/>
        <color rgb="FFFF0000"/>
        <rFont val="游ゴシック"/>
        <family val="3"/>
        <charset val="128"/>
        <scheme val="minor"/>
      </rPr>
      <t>授業研究は
各３時間</t>
    </r>
    <rPh sb="7" eb="9">
      <t>ジュギョウ</t>
    </rPh>
    <rPh sb="9" eb="11">
      <t>ケンキュウ</t>
    </rPh>
    <rPh sb="13" eb="14">
      <t>カク</t>
    </rPh>
    <rPh sb="15" eb="1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</si>
</sst>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51"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6"/>
      <name val="ＭＳ Ｐゴシック"/>
      <family val="3"/>
      <charset val="128"/>
    </font>
    <font>
      <sz val="11"/>
      <name val="ＭＳ 明朝"/>
      <family val="1"/>
      <charset val="128"/>
    </font>
    <font>
      <sz val="14"/>
      <name val="ＭＳ 明朝"/>
      <family val="1"/>
      <charset val="128"/>
    </font>
    <font>
      <sz val="10"/>
      <color theme="1"/>
      <name val="ＭＳ 明朝"/>
      <family val="1"/>
      <charset val="128"/>
    </font>
    <font>
      <sz val="8"/>
      <color theme="1"/>
      <name val="ＭＳ 明朝"/>
      <family val="1"/>
      <charset val="128"/>
    </font>
    <font>
      <sz val="36"/>
      <color theme="1"/>
      <name val="ＭＳ ゴシック"/>
      <family val="3"/>
      <charset val="128"/>
    </font>
    <font>
      <sz val="72"/>
      <color theme="1"/>
      <name val="HGP創英角ﾎﾟｯﾌﾟ体"/>
      <family val="3"/>
      <charset val="128"/>
    </font>
    <font>
      <sz val="30"/>
      <color theme="1"/>
      <name val="HGP創英角ﾎﾟｯﾌﾟ体"/>
      <family val="3"/>
      <charset val="128"/>
    </font>
    <font>
      <sz val="28"/>
      <color theme="1"/>
      <name val="HGP創英角ﾎﾟｯﾌﾟ体"/>
      <family val="3"/>
      <charset val="128"/>
    </font>
    <font>
      <sz val="36"/>
      <color theme="1"/>
      <name val="ＭＳ 明朝"/>
      <family val="1"/>
      <charset val="128"/>
    </font>
    <font>
      <sz val="24"/>
      <color theme="1"/>
      <name val="ＭＳ 明朝"/>
      <family val="1"/>
      <charset val="128"/>
    </font>
    <font>
      <sz val="18"/>
      <color theme="1"/>
      <name val="ＭＳ 明朝"/>
      <family val="1"/>
      <charset val="128"/>
    </font>
    <font>
      <sz val="28"/>
      <color theme="1"/>
      <name val="ＭＳ ゴシック"/>
      <family val="3"/>
      <charset val="128"/>
    </font>
    <font>
      <sz val="28"/>
      <color theme="1"/>
      <name val="ＭＳ 明朝"/>
      <family val="1"/>
      <charset val="128"/>
    </font>
    <font>
      <u/>
      <sz val="28"/>
      <color rgb="FFFF0000"/>
      <name val="ＭＳ ゴシック"/>
      <family val="3"/>
      <charset val="128"/>
    </font>
    <font>
      <b/>
      <sz val="36"/>
      <color theme="1"/>
      <name val="ＭＳ ゴシック"/>
      <family val="3"/>
      <charset val="128"/>
    </font>
    <font>
      <sz val="30"/>
      <color theme="1"/>
      <name val="ＭＳ ゴシック"/>
      <family val="3"/>
      <charset val="128"/>
    </font>
    <font>
      <sz val="21"/>
      <color theme="1"/>
      <name val="ＭＳ 明朝"/>
      <family val="1"/>
      <charset val="128"/>
    </font>
    <font>
      <b/>
      <sz val="48"/>
      <color theme="1"/>
      <name val="ＭＳ 明朝"/>
      <family val="1"/>
      <charset val="128"/>
    </font>
    <font>
      <sz val="48"/>
      <color theme="1"/>
      <name val="ＭＳ ゴシック"/>
      <family val="3"/>
      <charset val="128"/>
    </font>
    <font>
      <sz val="48"/>
      <color theme="1"/>
      <name val="ＭＳ 明朝"/>
      <family val="1"/>
      <charset val="128"/>
    </font>
    <font>
      <sz val="21"/>
      <color theme="1"/>
      <name val="ＭＳ ゴシック"/>
      <family val="3"/>
      <charset val="128"/>
    </font>
    <font>
      <b/>
      <sz val="11"/>
      <color rgb="FFFF0000"/>
      <name val="ＭＳ 明朝"/>
      <family val="1"/>
      <charset val="128"/>
    </font>
    <font>
      <b/>
      <sz val="11"/>
      <color theme="1"/>
      <name val="ＭＳ 明朝"/>
      <family val="1"/>
      <charset val="128"/>
    </font>
    <font>
      <sz val="11"/>
      <name val="ＭＳ Ｐ明朝"/>
      <family val="1"/>
      <charset val="128"/>
    </font>
    <font>
      <b/>
      <sz val="11"/>
      <color rgb="FFFF0000"/>
      <name val="ＭＳ Ｐ明朝"/>
      <family val="1"/>
      <charset val="128"/>
    </font>
    <font>
      <b/>
      <sz val="12"/>
      <color theme="1"/>
      <name val="ＭＳ 明朝"/>
      <family val="1"/>
      <charset val="128"/>
    </font>
    <font>
      <sz val="12"/>
      <color theme="1"/>
      <name val="ＭＳ 明朝"/>
      <family val="1"/>
      <charset val="128"/>
    </font>
    <font>
      <sz val="10"/>
      <name val="ＭＳ Ｐ明朝"/>
      <family val="1"/>
      <charset val="128"/>
    </font>
    <font>
      <b/>
      <sz val="18"/>
      <color theme="1"/>
      <name val="ＭＳ 明朝"/>
      <family val="1"/>
      <charset val="128"/>
    </font>
    <font>
      <sz val="16"/>
      <color theme="1"/>
      <name val="ＭＳ 明朝"/>
      <family val="1"/>
      <charset val="128"/>
    </font>
    <font>
      <sz val="26"/>
      <color theme="1"/>
      <name val="ＭＳ ゴシック"/>
      <family val="3"/>
      <charset val="128"/>
    </font>
    <font>
      <sz val="72"/>
      <color theme="1"/>
      <name val="ＭＳ ゴシック"/>
      <family val="3"/>
      <charset val="128"/>
    </font>
    <font>
      <sz val="10"/>
      <name val="ＭＳ 明朝"/>
      <family val="1"/>
      <charset val="128"/>
    </font>
    <font>
      <b/>
      <sz val="11"/>
      <color rgb="FF00B050"/>
      <name val="ＭＳ 明朝"/>
      <family val="1"/>
      <charset val="128"/>
    </font>
    <font>
      <b/>
      <sz val="10"/>
      <color rgb="FFFF0000"/>
      <name val="ＭＳ 明朝"/>
      <family val="1"/>
      <charset val="128"/>
    </font>
    <font>
      <b/>
      <sz val="11"/>
      <color rgb="FFFF0000"/>
      <name val="游ゴシック"/>
      <family val="3"/>
      <charset val="128"/>
      <scheme val="minor"/>
    </font>
    <font>
      <sz val="11"/>
      <name val="ＭＳ Ｐゴシック"/>
      <family val="3"/>
      <charset val="128"/>
    </font>
    <font>
      <sz val="18"/>
      <color theme="1"/>
      <name val="ＭＳ ゴシック"/>
      <family val="3"/>
      <charset val="128"/>
    </font>
    <font>
      <sz val="12"/>
      <color theme="1"/>
      <name val="ＭＳ ゴシック"/>
      <family val="3"/>
      <charset val="128"/>
    </font>
    <font>
      <sz val="11"/>
      <name val="ＭＳ ゴシック"/>
      <family val="3"/>
      <charset val="128"/>
    </font>
    <font>
      <sz val="14"/>
      <color theme="1"/>
      <name val="ＭＳ ゴシック"/>
      <family val="3"/>
      <charset val="128"/>
    </font>
    <font>
      <b/>
      <sz val="8"/>
      <color theme="1"/>
      <name val="ＭＳ 明朝"/>
      <family val="1"/>
      <charset val="128"/>
    </font>
    <font>
      <u/>
      <sz val="11"/>
      <color theme="1"/>
      <name val="ＭＳ 明朝"/>
      <family val="1"/>
      <charset val="128"/>
    </font>
    <font>
      <sz val="10"/>
      <color rgb="FFFF0000"/>
      <name val="ＭＳ 明朝"/>
      <family val="1"/>
      <charset val="128"/>
    </font>
  </fonts>
  <fills count="1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CCFF"/>
        <bgColor indexed="64"/>
      </patternFill>
    </fill>
    <fill>
      <patternFill patternType="solid">
        <fgColor theme="0" tint="-0.34998626667073579"/>
        <bgColor indexed="64"/>
      </patternFill>
    </fill>
    <fill>
      <patternFill patternType="solid">
        <fgColor rgb="FFFF9999"/>
        <bgColor indexed="64"/>
      </patternFill>
    </fill>
  </fills>
  <borders count="15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diagonal/>
    </border>
    <border>
      <left/>
      <right/>
      <top style="medium">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bottom style="medium">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bottom/>
      <diagonal/>
    </border>
    <border>
      <left/>
      <right/>
      <top style="thin">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auto="1"/>
      </left>
      <right style="thin">
        <color auto="1"/>
      </right>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diagonal/>
    </border>
    <border>
      <left/>
      <right style="medium">
        <color auto="1"/>
      </right>
      <top style="dotted">
        <color auto="1"/>
      </top>
      <bottom style="thin">
        <color auto="1"/>
      </bottom>
      <diagonal/>
    </border>
    <border>
      <left/>
      <right style="medium">
        <color auto="1"/>
      </right>
      <top style="thin">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indexed="64"/>
      </left>
      <right style="medium">
        <color indexed="64"/>
      </right>
      <top/>
      <bottom style="dotted">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dotted">
        <color auto="1"/>
      </bottom>
      <diagonal/>
    </border>
    <border>
      <left/>
      <right style="thin">
        <color auto="1"/>
      </right>
      <top style="medium">
        <color indexed="64"/>
      </top>
      <bottom style="dotted">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right style="thin">
        <color auto="1"/>
      </right>
      <top style="dotted">
        <color auto="1"/>
      </top>
      <bottom/>
      <diagonal/>
    </border>
    <border>
      <left/>
      <right style="thin">
        <color indexed="64"/>
      </right>
      <top/>
      <bottom/>
      <diagonal/>
    </border>
    <border>
      <left/>
      <right style="thin">
        <color auto="1"/>
      </right>
      <top/>
      <bottom style="dotted">
        <color auto="1"/>
      </bottom>
      <diagonal/>
    </border>
    <border>
      <left/>
      <right style="thin">
        <color auto="1"/>
      </right>
      <top/>
      <bottom style="thin">
        <color auto="1"/>
      </bottom>
      <diagonal/>
    </border>
    <border>
      <left style="thin">
        <color auto="1"/>
      </left>
      <right/>
      <top style="dotted">
        <color auto="1"/>
      </top>
      <bottom style="double">
        <color indexed="64"/>
      </bottom>
      <diagonal/>
    </border>
    <border>
      <left/>
      <right style="thin">
        <color auto="1"/>
      </right>
      <top style="dotted">
        <color auto="1"/>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ck">
        <color rgb="FFFF0000"/>
      </top>
      <bottom style="dotted">
        <color indexed="64"/>
      </bottom>
      <diagonal/>
    </border>
    <border>
      <left style="thin">
        <color indexed="64"/>
      </left>
      <right style="thick">
        <color rgb="FFFF0000"/>
      </right>
      <top style="thick">
        <color rgb="FFFF0000"/>
      </top>
      <bottom style="dotted">
        <color indexed="64"/>
      </bottom>
      <diagonal/>
    </border>
    <border>
      <left style="thin">
        <color indexed="64"/>
      </left>
      <right style="thick">
        <color rgb="FFFF0000"/>
      </right>
      <top style="dotted">
        <color indexed="64"/>
      </top>
      <bottom style="dotted">
        <color indexed="64"/>
      </bottom>
      <diagonal/>
    </border>
    <border>
      <left style="thin">
        <color indexed="64"/>
      </left>
      <right style="thin">
        <color indexed="64"/>
      </right>
      <top style="dotted">
        <color indexed="64"/>
      </top>
      <bottom style="thick">
        <color rgb="FFFF0000"/>
      </bottom>
      <diagonal/>
    </border>
    <border>
      <left style="thin">
        <color indexed="64"/>
      </left>
      <right style="thick">
        <color rgb="FFFF0000"/>
      </right>
      <top style="dotted">
        <color indexed="64"/>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style="thin">
        <color auto="1"/>
      </left>
      <right/>
      <top style="dotted">
        <color auto="1"/>
      </top>
      <bottom style="thick">
        <color rgb="FFFF0000"/>
      </bottom>
      <diagonal/>
    </border>
    <border>
      <left/>
      <right/>
      <top style="dotted">
        <color auto="1"/>
      </top>
      <bottom style="thick">
        <color rgb="FFFF0000"/>
      </bottom>
      <diagonal/>
    </border>
    <border>
      <left/>
      <right style="thin">
        <color auto="1"/>
      </right>
      <top style="dotted">
        <color auto="1"/>
      </top>
      <bottom style="thick">
        <color rgb="FFFF0000"/>
      </bottom>
      <diagonal/>
    </border>
    <border>
      <left style="thin">
        <color auto="1"/>
      </left>
      <right/>
      <top style="thick">
        <color rgb="FFFF0000"/>
      </top>
      <bottom style="dotted">
        <color auto="1"/>
      </bottom>
      <diagonal/>
    </border>
    <border>
      <left/>
      <right/>
      <top style="thick">
        <color rgb="FFFF0000"/>
      </top>
      <bottom style="dotted">
        <color auto="1"/>
      </bottom>
      <diagonal/>
    </border>
    <border>
      <left/>
      <right style="thin">
        <color auto="1"/>
      </right>
      <top style="thick">
        <color rgb="FFFF0000"/>
      </top>
      <bottom style="dotted">
        <color auto="1"/>
      </bottom>
      <diagonal/>
    </border>
    <border>
      <left/>
      <right style="thick">
        <color rgb="FFFF0000"/>
      </right>
      <top style="dotted">
        <color auto="1"/>
      </top>
      <bottom style="dotted">
        <color indexed="64"/>
      </bottom>
      <diagonal/>
    </border>
    <border>
      <left style="thick">
        <color rgb="FFFF0000"/>
      </left>
      <right/>
      <top style="dotted">
        <color indexed="64"/>
      </top>
      <bottom style="thick">
        <color rgb="FFFF0000"/>
      </bottom>
      <diagonal/>
    </border>
    <border>
      <left style="thick">
        <color rgb="FFFF0000"/>
      </left>
      <right/>
      <top style="dotted">
        <color indexed="64"/>
      </top>
      <bottom style="dotted">
        <color auto="1"/>
      </bottom>
      <diagonal/>
    </border>
    <border>
      <left style="thick">
        <color rgb="FFFF0000"/>
      </left>
      <right/>
      <top style="thick">
        <color rgb="FFFF0000"/>
      </top>
      <bottom style="dotted">
        <color indexed="64"/>
      </bottom>
      <diagonal/>
    </border>
    <border>
      <left style="thin">
        <color theme="1"/>
      </left>
      <right/>
      <top style="thick">
        <color rgb="FFFF0000"/>
      </top>
      <bottom style="dotted">
        <color auto="1"/>
      </bottom>
      <diagonal/>
    </border>
    <border>
      <left style="thin">
        <color theme="1"/>
      </left>
      <right/>
      <top style="dotted">
        <color auto="1"/>
      </top>
      <bottom style="dotted">
        <color auto="1"/>
      </bottom>
      <diagonal/>
    </border>
    <border>
      <left style="thin">
        <color theme="1"/>
      </left>
      <right/>
      <top style="dotted">
        <color auto="1"/>
      </top>
      <bottom style="thick">
        <color rgb="FFFF0000"/>
      </bottom>
      <diagonal/>
    </border>
    <border>
      <left/>
      <right style="medium">
        <color auto="1"/>
      </right>
      <top style="medium">
        <color indexed="64"/>
      </top>
      <bottom style="thin">
        <color indexed="64"/>
      </bottom>
      <diagonal/>
    </border>
    <border>
      <left style="medium">
        <color indexed="64"/>
      </left>
      <right/>
      <top/>
      <bottom style="dotted">
        <color indexed="64"/>
      </bottom>
      <diagonal/>
    </border>
  </borders>
  <cellStyleXfs count="2">
    <xf numFmtId="0" fontId="0" fillId="0" borderId="0">
      <alignment vertical="center"/>
    </xf>
    <xf numFmtId="0" fontId="43" fillId="0" borderId="0">
      <alignment vertical="center"/>
    </xf>
  </cellStyleXfs>
  <cellXfs count="779">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right" vertical="distributed"/>
    </xf>
    <xf numFmtId="0" fontId="3" fillId="0" borderId="0" xfId="0" applyFont="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0" xfId="0" applyFont="1" applyAlignment="1">
      <alignment horizontal="left" vertical="center"/>
    </xf>
    <xf numFmtId="0" fontId="3" fillId="6" borderId="0" xfId="0" applyFont="1" applyFill="1" applyAlignment="1">
      <alignment vertical="center" wrapText="1"/>
    </xf>
    <xf numFmtId="0" fontId="3" fillId="0" borderId="0" xfId="0" applyFont="1" applyAlignment="1">
      <alignment vertical="center" wrapText="1"/>
    </xf>
    <xf numFmtId="0" fontId="13" fillId="6" borderId="0" xfId="0" applyFont="1" applyFill="1" applyAlignment="1">
      <alignment wrapText="1"/>
    </xf>
    <xf numFmtId="0" fontId="14" fillId="6" borderId="0" xfId="0" applyFont="1" applyFill="1" applyAlignment="1">
      <alignment vertical="center" wrapText="1"/>
    </xf>
    <xf numFmtId="0" fontId="16" fillId="6" borderId="0" xfId="0" applyFont="1" applyFill="1" applyAlignment="1">
      <alignment vertical="center" wrapText="1"/>
    </xf>
    <xf numFmtId="0" fontId="17" fillId="6" borderId="0" xfId="0" applyFont="1" applyFill="1" applyAlignment="1">
      <alignment vertical="center" wrapText="1"/>
    </xf>
    <xf numFmtId="0" fontId="17" fillId="6" borderId="0" xfId="0" applyFont="1" applyFill="1" applyAlignment="1">
      <alignment horizontal="center" vertical="center" wrapText="1"/>
    </xf>
    <xf numFmtId="0" fontId="19" fillId="6" borderId="0" xfId="0" applyFont="1" applyFill="1" applyAlignment="1">
      <alignment vertical="center" wrapText="1"/>
    </xf>
    <xf numFmtId="0" fontId="18" fillId="6" borderId="52"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6" borderId="59"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22" fillId="7" borderId="46" xfId="0" applyFont="1" applyFill="1" applyBorder="1" applyAlignment="1">
      <alignment vertical="center" wrapText="1"/>
    </xf>
    <xf numFmtId="0" fontId="23" fillId="6" borderId="0" xfId="0" applyFont="1" applyFill="1" applyAlignment="1">
      <alignment vertical="center" wrapText="1"/>
    </xf>
    <xf numFmtId="0" fontId="23" fillId="0" borderId="0" xfId="0" applyFont="1" applyAlignment="1">
      <alignment vertical="center" wrapText="1"/>
    </xf>
    <xf numFmtId="0" fontId="22" fillId="7" borderId="70" xfId="0" applyFont="1" applyFill="1" applyBorder="1" applyAlignment="1">
      <alignment vertical="center" wrapText="1"/>
    </xf>
    <xf numFmtId="0" fontId="22" fillId="7" borderId="54" xfId="0" applyFont="1" applyFill="1" applyBorder="1" applyAlignment="1">
      <alignment vertical="center" wrapText="1"/>
    </xf>
    <xf numFmtId="0" fontId="22" fillId="8" borderId="46" xfId="0" applyFont="1" applyFill="1" applyBorder="1" applyAlignment="1">
      <alignment vertical="center" wrapText="1"/>
    </xf>
    <xf numFmtId="0" fontId="22" fillId="8" borderId="68" xfId="0" applyFont="1" applyFill="1" applyBorder="1" applyAlignment="1">
      <alignment vertical="center" wrapText="1"/>
    </xf>
    <xf numFmtId="0" fontId="22" fillId="8" borderId="59" xfId="0" applyFont="1" applyFill="1" applyBorder="1" applyAlignment="1">
      <alignment vertical="center" wrapText="1"/>
    </xf>
    <xf numFmtId="0" fontId="22" fillId="10" borderId="79" xfId="0" applyFont="1" applyFill="1" applyBorder="1" applyAlignment="1">
      <alignment vertical="center" wrapText="1"/>
    </xf>
    <xf numFmtId="0" fontId="22" fillId="10" borderId="80" xfId="0" applyFont="1" applyFill="1" applyBorder="1" applyAlignment="1">
      <alignment vertical="center" wrapText="1"/>
    </xf>
    <xf numFmtId="0" fontId="22" fillId="11" borderId="4" xfId="0" applyFont="1" applyFill="1" applyBorder="1" applyAlignment="1">
      <alignment vertical="center" wrapText="1"/>
    </xf>
    <xf numFmtId="0" fontId="22" fillId="12" borderId="4" xfId="0" applyFont="1" applyFill="1" applyBorder="1" applyAlignment="1">
      <alignment vertical="center" wrapText="1"/>
    </xf>
    <xf numFmtId="0" fontId="26" fillId="6" borderId="0" xfId="0" applyFont="1" applyFill="1" applyAlignment="1">
      <alignment vertical="center" wrapText="1"/>
    </xf>
    <xf numFmtId="0" fontId="26" fillId="0" borderId="0" xfId="0" applyFont="1" applyAlignment="1">
      <alignment vertical="center" wrapText="1"/>
    </xf>
    <xf numFmtId="0" fontId="27" fillId="6" borderId="43" xfId="0" applyFont="1" applyFill="1" applyBorder="1" applyAlignment="1">
      <alignment vertical="center" wrapText="1"/>
    </xf>
    <xf numFmtId="0" fontId="27" fillId="6" borderId="11" xfId="0" applyFont="1" applyFill="1" applyBorder="1" applyAlignment="1">
      <alignment horizontal="center" vertical="center" wrapText="1"/>
    </xf>
    <xf numFmtId="177" fontId="22" fillId="6" borderId="32" xfId="0" applyNumberFormat="1" applyFont="1" applyFill="1" applyBorder="1" applyAlignment="1">
      <alignment vertical="center" wrapText="1"/>
    </xf>
    <xf numFmtId="177" fontId="22" fillId="6" borderId="11" xfId="0" applyNumberFormat="1" applyFont="1" applyFill="1" applyBorder="1" applyAlignment="1">
      <alignment vertical="center" wrapText="1"/>
    </xf>
    <xf numFmtId="0" fontId="3" fillId="0" borderId="0" xfId="0" applyFont="1" applyProtection="1">
      <alignment vertical="center"/>
      <protection hidden="1"/>
    </xf>
    <xf numFmtId="0" fontId="3" fillId="0" borderId="25" xfId="0" applyFont="1" applyBorder="1" applyAlignment="1">
      <alignment horizontal="center" vertical="center" shrinkToFit="1"/>
    </xf>
    <xf numFmtId="0" fontId="4" fillId="13" borderId="1" xfId="0" applyFont="1" applyFill="1" applyBorder="1" applyAlignment="1" applyProtection="1">
      <alignment horizontal="center" vertical="center" shrinkToFit="1"/>
      <protection locked="0"/>
    </xf>
    <xf numFmtId="0" fontId="3" fillId="0" borderId="15"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Alignment="1" applyProtection="1">
      <alignment vertical="center" shrinkToFit="1"/>
      <protection hidden="1"/>
    </xf>
    <xf numFmtId="0" fontId="3" fillId="0" borderId="0" xfId="0" applyFont="1" applyProtection="1">
      <alignment vertical="center"/>
      <protection locked="0"/>
    </xf>
    <xf numFmtId="0" fontId="3" fillId="0" borderId="109" xfId="0" applyFont="1" applyBorder="1" applyAlignment="1">
      <alignment vertical="center" shrinkToFit="1"/>
    </xf>
    <xf numFmtId="0" fontId="3" fillId="0" borderId="110" xfId="0" applyFont="1" applyBorder="1" applyAlignment="1">
      <alignment vertical="center" shrinkToFit="1"/>
    </xf>
    <xf numFmtId="0" fontId="3" fillId="0" borderId="111" xfId="0" applyFont="1" applyBorder="1" applyAlignment="1">
      <alignment vertical="center" shrinkToFit="1"/>
    </xf>
    <xf numFmtId="0" fontId="7" fillId="0" borderId="0" xfId="0" applyFont="1" applyAlignment="1">
      <alignment vertical="center" wrapText="1"/>
    </xf>
    <xf numFmtId="0" fontId="3" fillId="0" borderId="0" xfId="0" applyFont="1" applyAlignment="1" applyProtection="1">
      <alignment vertical="top" wrapText="1"/>
      <protection locked="0"/>
    </xf>
    <xf numFmtId="0" fontId="3" fillId="0" borderId="11" xfId="0" applyFont="1" applyBorder="1" applyAlignment="1">
      <alignment horizontal="center" vertical="center"/>
    </xf>
    <xf numFmtId="0" fontId="3" fillId="0" borderId="16" xfId="0" applyFont="1" applyBorder="1">
      <alignment vertical="center"/>
    </xf>
    <xf numFmtId="0" fontId="3" fillId="0" borderId="18" xfId="0" applyFont="1" applyBorder="1">
      <alignment vertical="center"/>
    </xf>
    <xf numFmtId="0" fontId="3" fillId="0" borderId="23" xfId="0" applyFont="1" applyBorder="1">
      <alignment vertical="center"/>
    </xf>
    <xf numFmtId="176" fontId="11" fillId="3" borderId="49" xfId="0" applyNumberFormat="1" applyFont="1" applyFill="1" applyBorder="1" applyAlignment="1" applyProtection="1">
      <alignment horizontal="right" vertical="center" wrapText="1"/>
      <protection hidden="1"/>
    </xf>
    <xf numFmtId="176" fontId="11" fillId="3" borderId="4" xfId="0" applyNumberFormat="1" applyFont="1" applyFill="1" applyBorder="1" applyAlignment="1" applyProtection="1">
      <alignment horizontal="right" vertical="center" wrapText="1"/>
      <protection hidden="1"/>
    </xf>
    <xf numFmtId="176" fontId="18" fillId="5" borderId="4" xfId="0" applyNumberFormat="1" applyFont="1" applyFill="1" applyBorder="1" applyAlignment="1" applyProtection="1">
      <alignment horizontal="right" vertical="center" wrapText="1"/>
      <protection hidden="1"/>
    </xf>
    <xf numFmtId="176" fontId="18" fillId="5" borderId="49" xfId="0" applyNumberFormat="1" applyFont="1" applyFill="1" applyBorder="1" applyAlignment="1" applyProtection="1">
      <alignment horizontal="right" vertical="center" wrapText="1"/>
      <protection hidden="1"/>
    </xf>
    <xf numFmtId="0" fontId="7" fillId="0" borderId="0" xfId="0" applyFont="1" applyAlignment="1">
      <alignment horizontal="left" vertical="center"/>
    </xf>
    <xf numFmtId="0" fontId="7" fillId="0" borderId="0" xfId="0" applyFo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protection hidden="1"/>
    </xf>
    <xf numFmtId="0" fontId="3" fillId="0" borderId="11" xfId="0" applyFont="1" applyBorder="1" applyAlignment="1" applyProtection="1">
      <alignment horizontal="center" vertical="center"/>
      <protection hidden="1"/>
    </xf>
    <xf numFmtId="0" fontId="0" fillId="0" borderId="0" xfId="0" applyAlignment="1">
      <alignment horizontal="right" vertical="center"/>
    </xf>
    <xf numFmtId="0" fontId="30" fillId="0" borderId="12" xfId="0" applyFont="1" applyBorder="1" applyAlignment="1" applyProtection="1">
      <alignment horizontal="center" vertical="center"/>
      <protection hidden="1"/>
    </xf>
    <xf numFmtId="0" fontId="30" fillId="0" borderId="0" xfId="0" applyFont="1" applyProtection="1">
      <alignment vertical="center"/>
      <protection hidden="1"/>
    </xf>
    <xf numFmtId="0" fontId="30" fillId="0" borderId="14" xfId="0" applyFont="1" applyBorder="1" applyAlignment="1" applyProtection="1">
      <alignment horizontal="center" vertical="center"/>
      <protection hidden="1"/>
    </xf>
    <xf numFmtId="0" fontId="32" fillId="0" borderId="0" xfId="0" applyFont="1" applyProtection="1">
      <alignment vertical="center"/>
      <protection hidden="1"/>
    </xf>
    <xf numFmtId="0" fontId="30" fillId="0" borderId="13" xfId="0" applyFont="1" applyBorder="1" applyAlignment="1" applyProtection="1">
      <alignment horizontal="center" vertical="center"/>
      <protection hidden="1"/>
    </xf>
    <xf numFmtId="0" fontId="30" fillId="0" borderId="11" xfId="0" applyFont="1" applyBorder="1" applyAlignment="1" applyProtection="1">
      <alignment horizontal="right" vertical="center" shrinkToFit="1"/>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right" vertical="center"/>
      <protection hidden="1"/>
    </xf>
    <xf numFmtId="49" fontId="4" fillId="13" borderId="2" xfId="0" applyNumberFormat="1" applyFont="1" applyFill="1" applyBorder="1" applyAlignment="1" applyProtection="1">
      <alignment horizontal="center" vertical="center" shrinkToFit="1"/>
      <protection locked="0"/>
    </xf>
    <xf numFmtId="49" fontId="4" fillId="13" borderId="4" xfId="0" applyNumberFormat="1" applyFont="1" applyFill="1" applyBorder="1" applyAlignment="1" applyProtection="1">
      <alignment horizontal="center" vertical="center" shrinkToFit="1"/>
      <protection locked="0"/>
    </xf>
    <xf numFmtId="49" fontId="3" fillId="0" borderId="0" xfId="0" applyNumberFormat="1" applyFont="1" applyAlignment="1">
      <alignment horizontal="center" vertical="center"/>
    </xf>
    <xf numFmtId="0" fontId="3" fillId="0" borderId="0" xfId="0" applyFont="1" applyAlignment="1">
      <alignment vertical="center" shrinkToFit="1"/>
    </xf>
    <xf numFmtId="0" fontId="3" fillId="0" borderId="39" xfId="0" applyFont="1" applyBorder="1">
      <alignment vertical="center"/>
    </xf>
    <xf numFmtId="0" fontId="22" fillId="4" borderId="46" xfId="0" applyFont="1" applyFill="1" applyBorder="1" applyAlignment="1">
      <alignment vertical="center" wrapText="1"/>
    </xf>
    <xf numFmtId="0" fontId="22" fillId="4" borderId="68" xfId="0" applyFont="1" applyFill="1" applyBorder="1" applyAlignment="1">
      <alignment vertical="center" wrapText="1"/>
    </xf>
    <xf numFmtId="0" fontId="22" fillId="4" borderId="70" xfId="0" applyFont="1" applyFill="1" applyBorder="1" applyAlignment="1">
      <alignment vertical="center" wrapText="1"/>
    </xf>
    <xf numFmtId="0" fontId="22" fillId="4" borderId="54" xfId="0" applyFont="1" applyFill="1" applyBorder="1" applyAlignment="1">
      <alignment vertical="center" wrapText="1"/>
    </xf>
    <xf numFmtId="0" fontId="38" fillId="13" borderId="57" xfId="0" applyFont="1" applyFill="1" applyBorder="1" applyAlignment="1" applyProtection="1">
      <alignment vertical="center" wrapText="1"/>
      <protection locked="0"/>
    </xf>
    <xf numFmtId="0" fontId="38" fillId="13" borderId="67" xfId="0" applyFont="1" applyFill="1" applyBorder="1" applyAlignment="1" applyProtection="1">
      <alignment vertical="center" wrapText="1"/>
      <protection locked="0"/>
    </xf>
    <xf numFmtId="0" fontId="38" fillId="13" borderId="74" xfId="0" applyFont="1" applyFill="1" applyBorder="1" applyAlignment="1" applyProtection="1">
      <alignment vertical="center" wrapText="1"/>
      <protection locked="0"/>
    </xf>
    <xf numFmtId="0" fontId="38" fillId="13" borderId="2" xfId="0" applyFont="1" applyFill="1" applyBorder="1" applyAlignment="1" applyProtection="1">
      <alignment vertical="center" wrapText="1"/>
      <protection locked="0"/>
    </xf>
    <xf numFmtId="0" fontId="38" fillId="13" borderId="48" xfId="0" applyFont="1" applyFill="1" applyBorder="1" applyAlignment="1" applyProtection="1">
      <alignment vertical="center" wrapText="1"/>
      <protection locked="0"/>
    </xf>
    <xf numFmtId="49" fontId="4" fillId="2" borderId="1" xfId="0" applyNumberFormat="1" applyFont="1" applyFill="1" applyBorder="1" applyAlignment="1" applyProtection="1">
      <alignment horizontal="center" vertical="center" shrinkToFit="1"/>
      <protection locked="0"/>
    </xf>
    <xf numFmtId="0" fontId="3" fillId="13" borderId="11" xfId="0" applyFont="1" applyFill="1" applyBorder="1" applyAlignment="1" applyProtection="1">
      <alignment horizontal="center" vertical="center"/>
      <protection locked="0"/>
    </xf>
    <xf numFmtId="0" fontId="3" fillId="0" borderId="85" xfId="0" applyFont="1" applyBorder="1" applyAlignment="1" applyProtection="1">
      <alignment vertical="center" shrinkToFit="1"/>
      <protection hidden="1"/>
    </xf>
    <xf numFmtId="0" fontId="0" fillId="0" borderId="0" xfId="0" applyAlignment="1" applyProtection="1">
      <alignment horizontal="right" vertical="center" wrapText="1"/>
      <protection hidden="1"/>
    </xf>
    <xf numFmtId="0" fontId="40" fillId="0" borderId="0" xfId="0" applyFont="1" applyProtection="1">
      <alignment vertical="center"/>
      <protection hidden="1"/>
    </xf>
    <xf numFmtId="0" fontId="3" fillId="13" borderId="11" xfId="0" applyFont="1" applyFill="1" applyBorder="1" applyAlignment="1" applyProtection="1">
      <alignment horizontal="center" vertical="center" shrinkToFit="1"/>
      <protection locked="0"/>
    </xf>
    <xf numFmtId="0" fontId="7" fillId="0" borderId="0" xfId="0" applyFont="1">
      <alignment vertical="center"/>
    </xf>
    <xf numFmtId="0" fontId="3" fillId="14" borderId="14" xfId="0" applyFont="1" applyFill="1" applyBorder="1" applyProtection="1">
      <alignment vertical="center"/>
      <protection locked="0"/>
    </xf>
    <xf numFmtId="0" fontId="3" fillId="2" borderId="18" xfId="0" applyFont="1" applyFill="1" applyBorder="1" applyProtection="1">
      <alignment vertical="center"/>
      <protection locked="0"/>
    </xf>
    <xf numFmtId="0" fontId="3" fillId="14" borderId="12" xfId="0" applyFont="1" applyFill="1" applyBorder="1" applyProtection="1">
      <alignment vertical="center"/>
      <protection locked="0"/>
    </xf>
    <xf numFmtId="0" fontId="3" fillId="2" borderId="89" xfId="0" applyFont="1" applyFill="1" applyBorder="1" applyProtection="1">
      <alignment vertical="center"/>
      <protection locked="0"/>
    </xf>
    <xf numFmtId="0" fontId="3" fillId="2" borderId="91" xfId="0" applyFont="1" applyFill="1" applyBorder="1" applyProtection="1">
      <alignment vertical="center"/>
      <protection locked="0"/>
    </xf>
    <xf numFmtId="0" fontId="3" fillId="2" borderId="16" xfId="0" applyFont="1" applyFill="1" applyBorder="1" applyProtection="1">
      <alignment vertical="center"/>
      <protection locked="0"/>
    </xf>
    <xf numFmtId="0" fontId="3" fillId="13" borderId="25" xfId="0" applyFont="1" applyFill="1" applyBorder="1" applyAlignment="1" applyProtection="1">
      <alignment horizontal="center" vertical="center"/>
      <protection locked="0"/>
    </xf>
    <xf numFmtId="0" fontId="3" fillId="13" borderId="28" xfId="0" applyFont="1" applyFill="1" applyBorder="1" applyAlignment="1" applyProtection="1">
      <alignment horizontal="center" vertical="center"/>
      <protection locked="0"/>
    </xf>
    <xf numFmtId="0" fontId="3" fillId="13" borderId="11" xfId="0" applyFont="1" applyFill="1" applyBorder="1" applyAlignment="1" applyProtection="1">
      <alignment horizontal="center" vertical="center"/>
      <protection hidden="1"/>
    </xf>
    <xf numFmtId="0" fontId="30" fillId="13" borderId="12" xfId="0" applyFont="1" applyFill="1" applyBorder="1" applyAlignment="1" applyProtection="1">
      <alignment horizontal="center" vertical="center" shrinkToFit="1"/>
      <protection hidden="1"/>
    </xf>
    <xf numFmtId="0" fontId="30" fillId="13" borderId="14" xfId="0" applyFont="1" applyFill="1" applyBorder="1" applyAlignment="1" applyProtection="1">
      <alignment horizontal="center" vertical="center" shrinkToFit="1"/>
      <protection hidden="1"/>
    </xf>
    <xf numFmtId="0" fontId="30" fillId="13" borderId="13" xfId="0" applyFont="1" applyFill="1" applyBorder="1" applyAlignment="1" applyProtection="1">
      <alignment horizontal="center" vertical="center" shrinkToFit="1"/>
      <protection hidden="1"/>
    </xf>
    <xf numFmtId="0" fontId="38" fillId="13" borderId="63" xfId="0" applyFont="1" applyFill="1" applyBorder="1" applyAlignment="1" applyProtection="1">
      <alignment vertical="center" wrapText="1"/>
      <protection locked="0"/>
    </xf>
    <xf numFmtId="0" fontId="38" fillId="13" borderId="69" xfId="0" applyFont="1" applyFill="1" applyBorder="1" applyAlignment="1" applyProtection="1">
      <alignment vertical="center" wrapText="1"/>
      <protection locked="0"/>
    </xf>
    <xf numFmtId="0" fontId="38" fillId="13" borderId="76" xfId="0" applyFont="1" applyFill="1" applyBorder="1" applyAlignment="1" applyProtection="1">
      <alignment vertical="center" wrapText="1"/>
      <protection locked="0"/>
    </xf>
    <xf numFmtId="0" fontId="3" fillId="0" borderId="11" xfId="0" applyFont="1" applyBorder="1" applyAlignment="1" applyProtection="1">
      <alignment horizontal="center" vertical="center" shrinkToFit="1"/>
      <protection hidden="1"/>
    </xf>
    <xf numFmtId="0" fontId="3" fillId="0" borderId="17" xfId="0" applyFont="1" applyBorder="1" applyAlignment="1">
      <alignment vertical="center" shrinkToFit="1"/>
    </xf>
    <xf numFmtId="0" fontId="3" fillId="0" borderId="97" xfId="0" applyFont="1" applyBorder="1" applyAlignment="1">
      <alignment vertical="center" shrinkToFit="1"/>
    </xf>
    <xf numFmtId="0" fontId="3" fillId="0" borderId="115" xfId="0" applyFont="1" applyBorder="1" applyAlignment="1">
      <alignment vertical="center" shrinkToFit="1"/>
    </xf>
    <xf numFmtId="0" fontId="44" fillId="0" borderId="0" xfId="1" applyFont="1" applyAlignment="1" applyProtection="1">
      <alignment horizontal="left" vertical="center"/>
      <protection hidden="1"/>
    </xf>
    <xf numFmtId="0" fontId="46" fillId="0" borderId="0" xfId="1" applyFont="1" applyAlignment="1" applyProtection="1">
      <alignment horizontal="center" vertical="center"/>
      <protection hidden="1"/>
    </xf>
    <xf numFmtId="0" fontId="45" fillId="0" borderId="0" xfId="1" applyFont="1" applyAlignment="1" applyProtection="1">
      <alignment horizontal="center" vertical="center" wrapText="1"/>
      <protection hidden="1"/>
    </xf>
    <xf numFmtId="0" fontId="43" fillId="0" borderId="0" xfId="1" applyProtection="1">
      <alignment vertical="center"/>
      <protection hidden="1"/>
    </xf>
    <xf numFmtId="0" fontId="46" fillId="0" borderId="0" xfId="1" applyFont="1" applyProtection="1">
      <alignment vertical="center"/>
      <protection hidden="1"/>
    </xf>
    <xf numFmtId="0" fontId="47" fillId="0" borderId="11" xfId="1" applyFont="1" applyBorder="1" applyAlignment="1" applyProtection="1">
      <alignment horizontal="center" vertical="center" wrapText="1"/>
      <protection hidden="1"/>
    </xf>
    <xf numFmtId="0" fontId="47" fillId="0" borderId="33" xfId="1" applyFont="1" applyBorder="1" applyAlignment="1" applyProtection="1">
      <alignment horizontal="center" vertical="center" wrapText="1"/>
      <protection hidden="1"/>
    </xf>
    <xf numFmtId="0" fontId="47" fillId="0" borderId="11" xfId="1" applyFont="1" applyBorder="1" applyAlignment="1" applyProtection="1">
      <alignment horizontal="left" vertical="center" shrinkToFit="1"/>
      <protection hidden="1"/>
    </xf>
    <xf numFmtId="0" fontId="47" fillId="0" borderId="11" xfId="1" applyFont="1" applyBorder="1" applyAlignment="1" applyProtection="1">
      <alignment horizontal="center" vertical="center" shrinkToFit="1"/>
      <protection hidden="1"/>
    </xf>
    <xf numFmtId="49" fontId="47" fillId="0" borderId="11" xfId="1" applyNumberFormat="1" applyFont="1" applyBorder="1" applyAlignment="1" applyProtection="1">
      <alignment horizontal="left" vertical="center" shrinkToFit="1"/>
      <protection hidden="1"/>
    </xf>
    <xf numFmtId="0" fontId="3" fillId="0" borderId="33" xfId="0" applyFont="1" applyBorder="1">
      <alignment vertical="center"/>
    </xf>
    <xf numFmtId="0" fontId="3" fillId="2" borderId="28" xfId="0" applyFont="1" applyFill="1" applyBorder="1" applyProtection="1">
      <alignment vertical="center"/>
      <protection hidden="1"/>
    </xf>
    <xf numFmtId="0" fontId="3" fillId="0" borderId="28" xfId="0" applyFont="1" applyBorder="1" applyProtection="1">
      <alignment vertical="center"/>
      <protection hidden="1"/>
    </xf>
    <xf numFmtId="0" fontId="3" fillId="0" borderId="35" xfId="0" applyFont="1" applyBorder="1" applyAlignment="1" applyProtection="1">
      <alignment vertical="center" shrinkToFit="1"/>
      <protection hidden="1"/>
    </xf>
    <xf numFmtId="0" fontId="3" fillId="0" borderId="32" xfId="0" applyFont="1" applyBorder="1" applyAlignment="1" applyProtection="1">
      <alignment vertical="center" shrinkToFit="1"/>
      <protection hidden="1"/>
    </xf>
    <xf numFmtId="0" fontId="3" fillId="2" borderId="34" xfId="0" applyFont="1" applyFill="1" applyBorder="1" applyAlignment="1" applyProtection="1">
      <alignment vertical="center" shrinkToFit="1"/>
      <protection hidden="1"/>
    </xf>
    <xf numFmtId="0" fontId="3" fillId="0" borderId="105" xfId="0" applyFont="1" applyBorder="1" applyProtection="1">
      <alignment vertical="center"/>
      <protection hidden="1"/>
    </xf>
    <xf numFmtId="0" fontId="3" fillId="0" borderId="91" xfId="0" applyFont="1" applyBorder="1" applyProtection="1">
      <alignment vertical="center"/>
      <protection hidden="1"/>
    </xf>
    <xf numFmtId="0" fontId="3" fillId="0" borderId="95" xfId="0" applyFont="1" applyBorder="1" applyProtection="1">
      <alignment vertical="center"/>
      <protection hidden="1"/>
    </xf>
    <xf numFmtId="0" fontId="3" fillId="14" borderId="13" xfId="0" applyFont="1" applyFill="1" applyBorder="1" applyAlignment="1" applyProtection="1">
      <alignment vertical="center" shrinkToFit="1"/>
      <protection locked="0"/>
    </xf>
    <xf numFmtId="0" fontId="3" fillId="14" borderId="28" xfId="0" applyFont="1" applyFill="1" applyBorder="1" applyProtection="1">
      <alignment vertical="center"/>
      <protection locked="0"/>
    </xf>
    <xf numFmtId="0" fontId="3" fillId="14" borderId="11" xfId="0" applyFont="1" applyFill="1" applyBorder="1" applyAlignment="1" applyProtection="1">
      <alignment vertical="center" shrinkToFit="1"/>
      <protection locked="0"/>
    </xf>
    <xf numFmtId="49" fontId="4" fillId="2" borderId="2" xfId="0" applyNumberFormat="1" applyFont="1" applyFill="1" applyBorder="1" applyAlignment="1" applyProtection="1">
      <alignment horizontal="center" vertical="center" shrinkToFit="1"/>
      <protection locked="0"/>
    </xf>
    <xf numFmtId="49" fontId="4" fillId="2" borderId="3" xfId="0" applyNumberFormat="1" applyFont="1" applyFill="1" applyBorder="1" applyAlignment="1" applyProtection="1">
      <alignment horizontal="center" vertical="center" shrinkToFit="1"/>
      <protection locked="0"/>
    </xf>
    <xf numFmtId="49" fontId="4" fillId="2" borderId="4" xfId="0" applyNumberFormat="1" applyFont="1" applyFill="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3" fillId="0" borderId="0" xfId="0" applyFont="1" applyAlignment="1">
      <alignment horizontal="right" vertical="center"/>
    </xf>
    <xf numFmtId="0" fontId="3" fillId="0" borderId="15"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12" xfId="0" applyFont="1" applyBorder="1" applyAlignment="1">
      <alignment horizontal="center" vertical="center"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18" xfId="0" applyFont="1" applyBorder="1" applyAlignment="1">
      <alignment horizontal="left" vertical="center"/>
    </xf>
    <xf numFmtId="0" fontId="3" fillId="0" borderId="13" xfId="0" applyFont="1" applyBorder="1" applyAlignment="1">
      <alignment horizontal="left" vertical="center"/>
    </xf>
    <xf numFmtId="0" fontId="3" fillId="0" borderId="17" xfId="0" applyFont="1" applyBorder="1" applyAlignment="1">
      <alignment horizontal="left" vertical="center"/>
    </xf>
    <xf numFmtId="0" fontId="3" fillId="0" borderId="52" xfId="0" applyFont="1" applyBorder="1" applyAlignment="1">
      <alignment horizontal="left" vertical="center"/>
    </xf>
    <xf numFmtId="0" fontId="3" fillId="0" borderId="0" xfId="0" applyFont="1" applyAlignment="1">
      <alignment horizontal="left"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3" fillId="0" borderId="55" xfId="0" applyFont="1" applyBorder="1" applyAlignment="1">
      <alignment horizontal="left" vertical="center" wrapText="1"/>
    </xf>
    <xf numFmtId="0" fontId="3" fillId="0" borderId="0" xfId="0" applyFont="1" applyAlignment="1">
      <alignment horizontal="left" vertical="center" wrapText="1"/>
    </xf>
    <xf numFmtId="0" fontId="3" fillId="0" borderId="3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14" borderId="33" xfId="0" applyFont="1" applyFill="1" applyBorder="1" applyAlignment="1" applyProtection="1">
      <alignment horizontal="center" vertical="center"/>
      <protection hidden="1"/>
    </xf>
    <xf numFmtId="0" fontId="3" fillId="14" borderId="32"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hidden="1"/>
    </xf>
    <xf numFmtId="0" fontId="3" fillId="2" borderId="32" xfId="0" applyFont="1" applyFill="1" applyBorder="1" applyAlignment="1" applyProtection="1">
      <alignment horizontal="center" vertical="center"/>
      <protection hidden="1"/>
    </xf>
    <xf numFmtId="0" fontId="30" fillId="13" borderId="33" xfId="0" applyFont="1" applyFill="1" applyBorder="1" applyAlignment="1" applyProtection="1">
      <alignment horizontal="center" vertical="center"/>
      <protection hidden="1"/>
    </xf>
    <xf numFmtId="0" fontId="30" fillId="13" borderId="32" xfId="0" applyFont="1" applyFill="1" applyBorder="1" applyAlignment="1" applyProtection="1">
      <alignment horizontal="center" vertical="center"/>
      <protection hidden="1"/>
    </xf>
    <xf numFmtId="0" fontId="3" fillId="0" borderId="0" xfId="0" applyFont="1" applyAlignment="1">
      <alignment horizontal="right" vertical="center" wrapText="1"/>
    </xf>
    <xf numFmtId="49" fontId="10" fillId="0" borderId="52" xfId="0" applyNumberFormat="1" applyFont="1" applyBorder="1" applyAlignment="1" applyProtection="1">
      <alignment horizontal="right" vertical="center" wrapText="1" shrinkToFit="1"/>
      <protection locked="0"/>
    </xf>
    <xf numFmtId="49" fontId="10" fillId="0" borderId="47" xfId="0" applyNumberFormat="1" applyFont="1" applyBorder="1" applyAlignment="1" applyProtection="1">
      <alignment horizontal="right" vertical="center" shrinkToFit="1"/>
      <protection locked="0"/>
    </xf>
    <xf numFmtId="0" fontId="4" fillId="13" borderId="2" xfId="0" applyFont="1" applyFill="1" applyBorder="1" applyAlignment="1" applyProtection="1">
      <alignment horizontal="center" vertical="center" shrinkToFit="1"/>
      <protection locked="0"/>
    </xf>
    <xf numFmtId="0" fontId="4" fillId="13" borderId="3" xfId="0" applyFont="1" applyFill="1" applyBorder="1" applyAlignment="1" applyProtection="1">
      <alignment horizontal="center" vertical="center" shrinkToFit="1"/>
      <protection locked="0"/>
    </xf>
    <xf numFmtId="0" fontId="4" fillId="13" borderId="4" xfId="0" applyFont="1" applyFill="1" applyBorder="1" applyAlignment="1" applyProtection="1">
      <alignment horizontal="center" vertical="center" shrinkToFit="1"/>
      <protection locked="0"/>
    </xf>
    <xf numFmtId="0" fontId="50" fillId="0" borderId="52" xfId="0" applyFont="1" applyBorder="1" applyAlignment="1" applyProtection="1">
      <alignment horizontal="center" vertical="center" shrinkToFit="1"/>
      <protection hidden="1"/>
    </xf>
    <xf numFmtId="0" fontId="50" fillId="0" borderId="0" xfId="0" applyFont="1" applyAlignment="1" applyProtection="1">
      <alignment horizontal="center" vertical="center" shrinkToFit="1"/>
      <protection hidden="1"/>
    </xf>
    <xf numFmtId="0" fontId="11" fillId="6" borderId="0" xfId="0" applyFont="1" applyFill="1" applyAlignment="1">
      <alignment horizontal="left" vertical="center" wrapText="1"/>
    </xf>
    <xf numFmtId="0" fontId="12" fillId="6" borderId="0" xfId="0" applyFont="1" applyFill="1" applyAlignment="1">
      <alignment wrapText="1"/>
    </xf>
    <xf numFmtId="0" fontId="15" fillId="6" borderId="11" xfId="0" applyFont="1" applyFill="1" applyBorder="1" applyAlignment="1">
      <alignment horizontal="center" vertical="center" wrapText="1"/>
    </xf>
    <xf numFmtId="0" fontId="37" fillId="6" borderId="33" xfId="0" applyFont="1" applyFill="1" applyBorder="1" applyAlignment="1" applyProtection="1">
      <alignment horizontal="center" vertical="center" wrapText="1"/>
      <protection hidden="1"/>
    </xf>
    <xf numFmtId="0" fontId="37" fillId="6" borderId="22" xfId="0" applyFont="1" applyFill="1" applyBorder="1" applyAlignment="1" applyProtection="1">
      <alignment horizontal="center" vertical="center" wrapText="1"/>
      <protection hidden="1"/>
    </xf>
    <xf numFmtId="0" fontId="37" fillId="6" borderId="32" xfId="0" applyFont="1" applyFill="1" applyBorder="1" applyAlignment="1" applyProtection="1">
      <alignment horizontal="center" vertical="center" wrapText="1"/>
      <protection hidden="1"/>
    </xf>
    <xf numFmtId="0" fontId="18" fillId="6" borderId="38" xfId="0" applyFont="1" applyFill="1" applyBorder="1" applyAlignment="1">
      <alignment horizontal="center" vertical="center" wrapText="1"/>
    </xf>
    <xf numFmtId="0" fontId="18" fillId="6" borderId="46" xfId="0" applyFont="1" applyFill="1" applyBorder="1" applyAlignment="1">
      <alignment horizontal="center" vertical="center" wrapText="1"/>
    </xf>
    <xf numFmtId="0" fontId="18" fillId="6" borderId="53" xfId="0" applyFont="1" applyFill="1" applyBorder="1" applyAlignment="1">
      <alignment horizontal="center" vertical="center" wrapText="1"/>
    </xf>
    <xf numFmtId="0" fontId="18" fillId="6" borderId="54" xfId="0" applyFont="1" applyFill="1" applyBorder="1" applyAlignment="1">
      <alignment horizontal="center" vertical="center" wrapText="1"/>
    </xf>
    <xf numFmtId="0" fontId="19" fillId="6" borderId="57" xfId="0" applyFont="1" applyFill="1" applyBorder="1" applyAlignment="1">
      <alignment horizontal="center" vertical="center" wrapText="1"/>
    </xf>
    <xf numFmtId="0" fontId="19" fillId="6" borderId="58" xfId="0" applyFont="1" applyFill="1" applyBorder="1" applyAlignment="1">
      <alignment horizontal="center" vertical="center" wrapText="1"/>
    </xf>
    <xf numFmtId="0" fontId="19" fillId="6" borderId="38" xfId="0" applyFont="1" applyFill="1" applyBorder="1" applyAlignment="1">
      <alignment horizontal="center" vertical="center" wrapText="1"/>
    </xf>
    <xf numFmtId="0" fontId="19" fillId="6" borderId="46" xfId="0" applyFont="1" applyFill="1" applyBorder="1" applyAlignment="1">
      <alignment horizontal="center" vertical="center" wrapText="1"/>
    </xf>
    <xf numFmtId="0" fontId="19" fillId="6" borderId="53" xfId="0" applyFont="1" applyFill="1" applyBorder="1" applyAlignment="1">
      <alignment horizontal="center" vertical="center" wrapText="1"/>
    </xf>
    <xf numFmtId="0" fontId="19" fillId="6" borderId="54" xfId="0" applyFont="1" applyFill="1" applyBorder="1" applyAlignment="1">
      <alignment horizontal="center" vertical="center" wrapText="1"/>
    </xf>
    <xf numFmtId="0" fontId="4" fillId="6" borderId="23" xfId="0" applyFont="1" applyFill="1" applyBorder="1" applyAlignment="1">
      <alignment horizontal="left" vertical="center" wrapText="1"/>
    </xf>
    <xf numFmtId="0" fontId="4" fillId="6" borderId="54" xfId="0" applyFont="1" applyFill="1" applyBorder="1" applyAlignment="1">
      <alignment horizontal="left" vertical="center" wrapText="1"/>
    </xf>
    <xf numFmtId="176" fontId="18" fillId="5" borderId="62" xfId="0" applyNumberFormat="1" applyFont="1" applyFill="1" applyBorder="1" applyAlignment="1" applyProtection="1">
      <alignment horizontal="right" vertical="center" wrapText="1"/>
      <protection hidden="1"/>
    </xf>
    <xf numFmtId="176" fontId="18" fillId="5" borderId="45" xfId="0" applyNumberFormat="1" applyFont="1" applyFill="1" applyBorder="1" applyAlignment="1" applyProtection="1">
      <alignment horizontal="right" vertical="center" wrapText="1"/>
      <protection hidden="1"/>
    </xf>
    <xf numFmtId="176" fontId="18" fillId="5" borderId="75" xfId="0" applyNumberFormat="1" applyFont="1" applyFill="1" applyBorder="1" applyAlignment="1" applyProtection="1">
      <alignment horizontal="right" vertical="center" wrapText="1"/>
      <protection hidden="1"/>
    </xf>
    <xf numFmtId="0" fontId="11" fillId="4" borderId="65" xfId="0" applyFont="1" applyFill="1" applyBorder="1" applyAlignment="1">
      <alignment horizontal="left" vertical="center" wrapText="1"/>
    </xf>
    <xf numFmtId="0" fontId="11" fillId="4" borderId="66" xfId="0" applyFont="1" applyFill="1" applyBorder="1" applyAlignment="1">
      <alignment horizontal="left" vertical="center" wrapText="1"/>
    </xf>
    <xf numFmtId="0" fontId="11" fillId="4" borderId="72" xfId="0" applyFont="1" applyFill="1" applyBorder="1" applyAlignment="1">
      <alignment horizontal="left" vertical="center" wrapText="1"/>
    </xf>
    <xf numFmtId="0" fontId="11" fillId="4" borderId="73" xfId="0" applyFont="1" applyFill="1" applyBorder="1" applyAlignment="1">
      <alignment horizontal="left" vertical="center" wrapText="1"/>
    </xf>
    <xf numFmtId="0" fontId="21" fillId="8" borderId="38" xfId="0" applyFont="1" applyFill="1" applyBorder="1" applyAlignment="1">
      <alignment horizontal="left" vertical="center" wrapText="1"/>
    </xf>
    <xf numFmtId="0" fontId="21" fillId="8" borderId="60" xfId="0" applyFont="1" applyFill="1" applyBorder="1" applyAlignment="1">
      <alignment horizontal="left" vertical="center" wrapText="1"/>
    </xf>
    <xf numFmtId="0" fontId="21" fillId="8" borderId="52" xfId="0" applyFont="1" applyFill="1" applyBorder="1" applyAlignment="1">
      <alignment horizontal="left" vertical="center" wrapText="1"/>
    </xf>
    <xf numFmtId="0" fontId="21" fillId="8" borderId="64" xfId="0" applyFont="1" applyFill="1" applyBorder="1" applyAlignment="1">
      <alignment horizontal="left" vertical="center" wrapText="1"/>
    </xf>
    <xf numFmtId="0" fontId="21" fillId="8" borderId="53" xfId="0" applyFont="1" applyFill="1" applyBorder="1" applyAlignment="1">
      <alignment horizontal="left" vertical="center" wrapText="1"/>
    </xf>
    <xf numFmtId="0" fontId="21" fillId="8" borderId="71" xfId="0" applyFont="1" applyFill="1" applyBorder="1" applyAlignment="1">
      <alignment horizontal="left" vertical="center" wrapText="1"/>
    </xf>
    <xf numFmtId="0" fontId="11" fillId="8" borderId="61" xfId="0" applyFont="1" applyFill="1" applyBorder="1" applyAlignment="1">
      <alignment horizontal="left" vertical="center" wrapText="1"/>
    </xf>
    <xf numFmtId="0" fontId="11" fillId="8" borderId="58" xfId="0" applyFont="1" applyFill="1" applyBorder="1" applyAlignment="1">
      <alignment horizontal="left" vertical="center" wrapText="1"/>
    </xf>
    <xf numFmtId="176" fontId="11" fillId="3" borderId="62" xfId="0" applyNumberFormat="1" applyFont="1" applyFill="1" applyBorder="1" applyAlignment="1" applyProtection="1">
      <alignment horizontal="right" vertical="center" wrapText="1"/>
      <protection hidden="1"/>
    </xf>
    <xf numFmtId="176" fontId="11" fillId="3" borderId="45" xfId="0" applyNumberFormat="1" applyFont="1" applyFill="1" applyBorder="1" applyAlignment="1" applyProtection="1">
      <alignment horizontal="right" vertical="center" wrapText="1"/>
      <protection hidden="1"/>
    </xf>
    <xf numFmtId="176" fontId="11" fillId="3" borderId="75" xfId="0" applyNumberFormat="1" applyFont="1" applyFill="1" applyBorder="1" applyAlignment="1" applyProtection="1">
      <alignment horizontal="right" vertical="center" wrapText="1"/>
      <protection hidden="1"/>
    </xf>
    <xf numFmtId="0" fontId="22" fillId="8" borderId="38" xfId="0" applyFont="1" applyFill="1" applyBorder="1" applyAlignment="1">
      <alignment horizontal="left" vertical="center" wrapText="1"/>
    </xf>
    <xf numFmtId="0" fontId="22" fillId="8" borderId="52" xfId="0" applyFont="1" applyFill="1" applyBorder="1" applyAlignment="1">
      <alignment horizontal="left" vertical="center" wrapText="1"/>
    </xf>
    <xf numFmtId="0" fontId="22" fillId="8" borderId="53" xfId="0" applyFont="1" applyFill="1" applyBorder="1" applyAlignment="1">
      <alignment horizontal="left" vertical="center" wrapText="1"/>
    </xf>
    <xf numFmtId="0" fontId="18" fillId="8" borderId="38" xfId="0" applyFont="1" applyFill="1" applyBorder="1" applyAlignment="1">
      <alignment horizontal="center" vertical="center" wrapText="1"/>
    </xf>
    <xf numFmtId="0" fontId="18" fillId="8" borderId="46" xfId="0" applyFont="1" applyFill="1" applyBorder="1" applyAlignment="1">
      <alignment horizontal="center" vertical="center" wrapText="1"/>
    </xf>
    <xf numFmtId="0" fontId="18" fillId="8" borderId="52" xfId="0" applyFont="1" applyFill="1" applyBorder="1" applyAlignment="1">
      <alignment horizontal="center" vertical="center" wrapText="1"/>
    </xf>
    <xf numFmtId="0" fontId="18" fillId="8" borderId="47" xfId="0" applyFont="1" applyFill="1" applyBorder="1" applyAlignment="1">
      <alignment horizontal="center" vertical="center" wrapText="1"/>
    </xf>
    <xf numFmtId="0" fontId="18" fillId="8" borderId="53" xfId="0" applyFont="1" applyFill="1" applyBorder="1" applyAlignment="1">
      <alignment horizontal="center" vertical="center" wrapText="1"/>
    </xf>
    <xf numFmtId="0" fontId="18" fillId="8" borderId="54" xfId="0" applyFont="1" applyFill="1" applyBorder="1" applyAlignment="1">
      <alignment horizontal="center" vertical="center" wrapText="1"/>
    </xf>
    <xf numFmtId="0" fontId="21" fillId="4" borderId="38" xfId="0" applyFont="1" applyFill="1" applyBorder="1" applyAlignment="1">
      <alignment horizontal="left" vertical="center" wrapText="1"/>
    </xf>
    <xf numFmtId="0" fontId="21" fillId="4" borderId="60" xfId="0" applyFont="1" applyFill="1" applyBorder="1" applyAlignment="1">
      <alignment horizontal="left" vertical="center" wrapText="1"/>
    </xf>
    <xf numFmtId="0" fontId="21" fillId="4" borderId="52" xfId="0" applyFont="1" applyFill="1" applyBorder="1" applyAlignment="1">
      <alignment horizontal="left" vertical="center" wrapText="1"/>
    </xf>
    <xf numFmtId="0" fontId="21" fillId="4" borderId="64" xfId="0" applyFont="1" applyFill="1" applyBorder="1" applyAlignment="1">
      <alignment horizontal="left" vertical="center" wrapText="1"/>
    </xf>
    <xf numFmtId="0" fontId="21" fillId="4" borderId="53" xfId="0" applyFont="1" applyFill="1" applyBorder="1" applyAlignment="1">
      <alignment horizontal="left" vertical="center" wrapText="1"/>
    </xf>
    <xf numFmtId="0" fontId="21" fillId="4" borderId="71" xfId="0" applyFont="1" applyFill="1" applyBorder="1" applyAlignment="1">
      <alignment horizontal="left" vertical="center" wrapText="1"/>
    </xf>
    <xf numFmtId="0" fontId="11" fillId="4" borderId="61" xfId="0" applyFont="1" applyFill="1" applyBorder="1" applyAlignment="1">
      <alignment horizontal="left" vertical="center" wrapText="1"/>
    </xf>
    <xf numFmtId="0" fontId="11" fillId="4" borderId="58" xfId="0" applyFont="1" applyFill="1" applyBorder="1" applyAlignment="1">
      <alignment horizontal="left" vertical="center" wrapText="1"/>
    </xf>
    <xf numFmtId="0" fontId="22" fillId="4" borderId="38" xfId="0" applyFont="1" applyFill="1" applyBorder="1" applyAlignment="1">
      <alignment horizontal="left" vertical="center" wrapText="1"/>
    </xf>
    <xf numFmtId="0" fontId="22" fillId="4" borderId="52" xfId="0" applyFont="1" applyFill="1" applyBorder="1" applyAlignment="1">
      <alignment horizontal="left" vertical="center" wrapText="1"/>
    </xf>
    <xf numFmtId="0" fontId="22" fillId="4" borderId="53" xfId="0" applyFont="1" applyFill="1" applyBorder="1" applyAlignment="1">
      <alignment horizontal="left" vertical="center" wrapText="1"/>
    </xf>
    <xf numFmtId="0" fontId="18" fillId="4" borderId="38" xfId="0" applyFont="1" applyFill="1" applyBorder="1" applyAlignment="1">
      <alignment horizontal="center" vertical="center" wrapText="1"/>
    </xf>
    <xf numFmtId="0" fontId="18" fillId="4" borderId="46" xfId="0" applyFont="1" applyFill="1" applyBorder="1" applyAlignment="1">
      <alignment horizontal="center" vertical="center" wrapText="1"/>
    </xf>
    <xf numFmtId="0" fontId="18" fillId="4" borderId="52"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1" fillId="8" borderId="65" xfId="0" applyFont="1" applyFill="1" applyBorder="1" applyAlignment="1">
      <alignment horizontal="left" vertical="center" wrapText="1"/>
    </xf>
    <xf numFmtId="0" fontId="11" fillId="8" borderId="66" xfId="0" applyFont="1" applyFill="1" applyBorder="1" applyAlignment="1">
      <alignment horizontal="left" vertical="center" wrapText="1"/>
    </xf>
    <xf numFmtId="0" fontId="11" fillId="8" borderId="72" xfId="0" applyFont="1" applyFill="1" applyBorder="1" applyAlignment="1">
      <alignment horizontal="left" vertical="center" wrapText="1"/>
    </xf>
    <xf numFmtId="0" fontId="11" fillId="8" borderId="73" xfId="0" applyFont="1" applyFill="1" applyBorder="1" applyAlignment="1">
      <alignment horizontal="left" vertical="center" wrapText="1"/>
    </xf>
    <xf numFmtId="0" fontId="21" fillId="9" borderId="38" xfId="0" applyFont="1" applyFill="1" applyBorder="1" applyAlignment="1">
      <alignment horizontal="left" vertical="center" wrapText="1"/>
    </xf>
    <xf numFmtId="0" fontId="21" fillId="9" borderId="60" xfId="0" applyFont="1" applyFill="1" applyBorder="1" applyAlignment="1">
      <alignment horizontal="left" vertical="center" wrapText="1"/>
    </xf>
    <xf numFmtId="0" fontId="21" fillId="9" borderId="53" xfId="0" applyFont="1" applyFill="1" applyBorder="1" applyAlignment="1">
      <alignment horizontal="left" vertical="center" wrapText="1"/>
    </xf>
    <xf numFmtId="0" fontId="21" fillId="9" borderId="71" xfId="0" applyFont="1" applyFill="1" applyBorder="1" applyAlignment="1">
      <alignment horizontal="left" vertical="center" wrapText="1"/>
    </xf>
    <xf numFmtId="0" fontId="11" fillId="9" borderId="61" xfId="0" applyFont="1" applyFill="1" applyBorder="1" applyAlignment="1">
      <alignment horizontal="left" vertical="center" wrapText="1"/>
    </xf>
    <xf numFmtId="0" fontId="11" fillId="9" borderId="58" xfId="0" applyFont="1" applyFill="1" applyBorder="1" applyAlignment="1">
      <alignment horizontal="left" vertical="center" wrapText="1"/>
    </xf>
    <xf numFmtId="0" fontId="22" fillId="9" borderId="77" xfId="0" applyFont="1" applyFill="1" applyBorder="1" applyAlignment="1">
      <alignment horizontal="left" vertical="center" wrapText="1"/>
    </xf>
    <xf numFmtId="0" fontId="22" fillId="9" borderId="78" xfId="0" applyFont="1" applyFill="1" applyBorder="1" applyAlignment="1">
      <alignment horizontal="left" vertical="center" wrapText="1"/>
    </xf>
    <xf numFmtId="0" fontId="18" fillId="9" borderId="38" xfId="0" applyFont="1" applyFill="1" applyBorder="1" applyAlignment="1">
      <alignment horizontal="center" vertical="center" wrapText="1"/>
    </xf>
    <xf numFmtId="0" fontId="18" fillId="9" borderId="46" xfId="0" applyFont="1" applyFill="1" applyBorder="1" applyAlignment="1">
      <alignment horizontal="center" vertical="center" wrapText="1"/>
    </xf>
    <xf numFmtId="0" fontId="18" fillId="9" borderId="53" xfId="0" applyFont="1" applyFill="1" applyBorder="1" applyAlignment="1">
      <alignment horizontal="center" vertical="center" wrapText="1"/>
    </xf>
    <xf numFmtId="0" fontId="18" fillId="9" borderId="54" xfId="0" applyFont="1" applyFill="1" applyBorder="1" applyAlignment="1">
      <alignment horizontal="center" vertical="center" wrapText="1"/>
    </xf>
    <xf numFmtId="0" fontId="11" fillId="9" borderId="72" xfId="0" applyFont="1" applyFill="1" applyBorder="1" applyAlignment="1">
      <alignment horizontal="left" vertical="center" wrapText="1"/>
    </xf>
    <xf numFmtId="0" fontId="11" fillId="9" borderId="73" xfId="0" applyFont="1" applyFill="1" applyBorder="1" applyAlignment="1">
      <alignment horizontal="left" vertical="center" wrapText="1"/>
    </xf>
    <xf numFmtId="0" fontId="21" fillId="10" borderId="38" xfId="0" applyFont="1" applyFill="1" applyBorder="1" applyAlignment="1">
      <alignment horizontal="left" vertical="center" wrapText="1"/>
    </xf>
    <xf numFmtId="0" fontId="21" fillId="10" borderId="60" xfId="0" applyFont="1" applyFill="1" applyBorder="1" applyAlignment="1">
      <alignment horizontal="left" vertical="center" wrapText="1"/>
    </xf>
    <xf numFmtId="0" fontId="21" fillId="10" borderId="53" xfId="0" applyFont="1" applyFill="1" applyBorder="1" applyAlignment="1">
      <alignment horizontal="left" vertical="center" wrapText="1"/>
    </xf>
    <xf numFmtId="0" fontId="21" fillId="10" borderId="71" xfId="0" applyFont="1" applyFill="1" applyBorder="1" applyAlignment="1">
      <alignment horizontal="left" vertical="center" wrapText="1"/>
    </xf>
    <xf numFmtId="0" fontId="11" fillId="10" borderId="61" xfId="0" applyFont="1" applyFill="1" applyBorder="1" applyAlignment="1">
      <alignment horizontal="left" vertical="center" wrapText="1"/>
    </xf>
    <xf numFmtId="0" fontId="11" fillId="10" borderId="58" xfId="0" applyFont="1" applyFill="1" applyBorder="1" applyAlignment="1">
      <alignment horizontal="left" vertical="center" wrapText="1"/>
    </xf>
    <xf numFmtId="0" fontId="22" fillId="10" borderId="77" xfId="0" applyFont="1" applyFill="1" applyBorder="1" applyAlignment="1">
      <alignment horizontal="left" vertical="center" wrapText="1"/>
    </xf>
    <xf numFmtId="0" fontId="22" fillId="10" borderId="78" xfId="0" applyFont="1" applyFill="1" applyBorder="1" applyAlignment="1">
      <alignment horizontal="left" vertical="center" wrapText="1"/>
    </xf>
    <xf numFmtId="0" fontId="18" fillId="10" borderId="38" xfId="0" applyFont="1" applyFill="1" applyBorder="1" applyAlignment="1">
      <alignment horizontal="center" vertical="center" wrapText="1"/>
    </xf>
    <xf numFmtId="0" fontId="18" fillId="10" borderId="46" xfId="0" applyFont="1" applyFill="1" applyBorder="1" applyAlignment="1">
      <alignment horizontal="center" vertical="center" wrapText="1"/>
    </xf>
    <xf numFmtId="0" fontId="18" fillId="10" borderId="53" xfId="0" applyFont="1" applyFill="1" applyBorder="1" applyAlignment="1">
      <alignment horizontal="center" vertical="center" wrapText="1"/>
    </xf>
    <xf numFmtId="0" fontId="18" fillId="10" borderId="54" xfId="0" applyFont="1" applyFill="1" applyBorder="1" applyAlignment="1">
      <alignment horizontal="center" vertical="center" wrapText="1"/>
    </xf>
    <xf numFmtId="0" fontId="11" fillId="10" borderId="65" xfId="0" applyFont="1" applyFill="1" applyBorder="1" applyAlignment="1">
      <alignment horizontal="left" vertical="center" wrapText="1"/>
    </xf>
    <xf numFmtId="0" fontId="11" fillId="10" borderId="66" xfId="0" applyFont="1" applyFill="1" applyBorder="1" applyAlignment="1">
      <alignment horizontal="left" vertical="center" wrapText="1"/>
    </xf>
    <xf numFmtId="0" fontId="21" fillId="11" borderId="2" xfId="0" applyFont="1" applyFill="1" applyBorder="1" applyAlignment="1">
      <alignment horizontal="left" vertical="center" wrapText="1"/>
    </xf>
    <xf numFmtId="0" fontId="21" fillId="11" borderId="81" xfId="0" applyFont="1" applyFill="1" applyBorder="1" applyAlignment="1">
      <alignment horizontal="left" vertical="center" wrapText="1"/>
    </xf>
    <xf numFmtId="0" fontId="11" fillId="11" borderId="82" xfId="0" applyFont="1" applyFill="1" applyBorder="1" applyAlignment="1">
      <alignment horizontal="left" vertical="center" wrapText="1"/>
    </xf>
    <xf numFmtId="0" fontId="11" fillId="11" borderId="4" xfId="0" applyFont="1" applyFill="1" applyBorder="1" applyAlignment="1">
      <alignment horizontal="left" vertical="center" wrapText="1"/>
    </xf>
    <xf numFmtId="0" fontId="18" fillId="11" borderId="2"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1" fillId="7" borderId="38" xfId="0" applyFont="1" applyFill="1" applyBorder="1" applyAlignment="1">
      <alignment horizontal="left" vertical="center" wrapText="1"/>
    </xf>
    <xf numFmtId="0" fontId="21" fillId="7" borderId="60" xfId="0" applyFont="1" applyFill="1" applyBorder="1" applyAlignment="1">
      <alignment horizontal="left" vertical="center" wrapText="1"/>
    </xf>
    <xf numFmtId="0" fontId="21" fillId="7" borderId="52" xfId="0" applyFont="1" applyFill="1" applyBorder="1" applyAlignment="1">
      <alignment horizontal="left" vertical="center" wrapText="1"/>
    </xf>
    <xf numFmtId="0" fontId="21" fillId="7" borderId="64" xfId="0" applyFont="1" applyFill="1" applyBorder="1" applyAlignment="1">
      <alignment horizontal="left" vertical="center" wrapText="1"/>
    </xf>
    <xf numFmtId="0" fontId="21" fillId="7" borderId="53" xfId="0" applyFont="1" applyFill="1" applyBorder="1" applyAlignment="1">
      <alignment horizontal="left" vertical="center" wrapText="1"/>
    </xf>
    <xf numFmtId="0" fontId="21" fillId="7" borderId="71" xfId="0" applyFont="1" applyFill="1" applyBorder="1" applyAlignment="1">
      <alignment horizontal="left" vertical="center" wrapText="1"/>
    </xf>
    <xf numFmtId="0" fontId="11" fillId="7" borderId="61" xfId="0" applyFont="1" applyFill="1" applyBorder="1" applyAlignment="1">
      <alignment horizontal="left" vertical="center" wrapText="1"/>
    </xf>
    <xf numFmtId="0" fontId="11" fillId="7" borderId="58" xfId="0" applyFont="1" applyFill="1" applyBorder="1" applyAlignment="1">
      <alignment horizontal="left" vertical="center" wrapText="1"/>
    </xf>
    <xf numFmtId="0" fontId="22" fillId="7" borderId="77" xfId="0" applyFont="1" applyFill="1" applyBorder="1" applyAlignment="1">
      <alignment horizontal="left" vertical="center" wrapText="1"/>
    </xf>
    <xf numFmtId="0" fontId="22" fillId="7" borderId="83" xfId="0" applyFont="1" applyFill="1" applyBorder="1" applyAlignment="1">
      <alignment horizontal="left" vertical="center" wrapText="1"/>
    </xf>
    <xf numFmtId="0" fontId="22" fillId="7" borderId="78"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18" fillId="7" borderId="46"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7" borderId="47" xfId="0" applyFont="1" applyFill="1" applyBorder="1" applyAlignment="1">
      <alignment horizontal="center" vertical="center" wrapText="1"/>
    </xf>
    <xf numFmtId="0" fontId="18" fillId="7" borderId="53" xfId="0" applyFont="1" applyFill="1" applyBorder="1" applyAlignment="1">
      <alignment horizontal="center" vertical="center" wrapText="1"/>
    </xf>
    <xf numFmtId="0" fontId="18" fillId="7" borderId="54" xfId="0" applyFont="1" applyFill="1" applyBorder="1" applyAlignment="1">
      <alignment horizontal="center" vertical="center" wrapText="1"/>
    </xf>
    <xf numFmtId="0" fontId="11" fillId="7" borderId="65" xfId="0" applyFont="1" applyFill="1" applyBorder="1" applyAlignment="1">
      <alignment horizontal="left" vertical="center" wrapText="1"/>
    </xf>
    <xf numFmtId="0" fontId="11" fillId="7" borderId="66" xfId="0" applyFont="1" applyFill="1" applyBorder="1" applyAlignment="1">
      <alignment horizontal="left" vertical="center" wrapText="1"/>
    </xf>
    <xf numFmtId="0" fontId="11" fillId="7" borderId="72" xfId="0" applyFont="1" applyFill="1" applyBorder="1" applyAlignment="1">
      <alignment horizontal="left" vertical="center" wrapText="1"/>
    </xf>
    <xf numFmtId="0" fontId="11" fillId="7" borderId="73"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21" fillId="12" borderId="3" xfId="0" applyFont="1" applyFill="1" applyBorder="1" applyAlignment="1">
      <alignment horizontal="left" vertical="center" wrapText="1"/>
    </xf>
    <xf numFmtId="0" fontId="11" fillId="12" borderId="8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8" fillId="12" borderId="2"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7" fillId="2" borderId="52"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wrapText="1"/>
      <protection locked="0"/>
    </xf>
    <xf numFmtId="0" fontId="17" fillId="2" borderId="47" xfId="0" applyFont="1" applyFill="1" applyBorder="1" applyAlignment="1" applyProtection="1">
      <alignment horizontal="center" vertical="center" wrapText="1"/>
      <protection locked="0"/>
    </xf>
    <xf numFmtId="0" fontId="17" fillId="2" borderId="53"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wrapText="1"/>
      <protection locked="0"/>
    </xf>
    <xf numFmtId="0" fontId="17" fillId="2" borderId="54" xfId="0" applyFont="1" applyFill="1" applyBorder="1" applyAlignment="1" applyProtection="1">
      <alignment horizontal="center" vertical="center" wrapText="1"/>
      <protection locked="0"/>
    </xf>
    <xf numFmtId="0" fontId="24" fillId="6" borderId="23" xfId="0" applyFont="1" applyFill="1" applyBorder="1" applyAlignment="1">
      <alignment horizontal="left" vertical="center" wrapText="1"/>
    </xf>
    <xf numFmtId="0" fontId="25" fillId="2" borderId="38" xfId="0" applyFont="1" applyFill="1" applyBorder="1" applyAlignment="1" applyProtection="1">
      <alignment vertical="center" wrapText="1"/>
      <protection locked="0"/>
    </xf>
    <xf numFmtId="0" fontId="25" fillId="2" borderId="39" xfId="0" applyFont="1" applyFill="1" applyBorder="1" applyAlignment="1" applyProtection="1">
      <alignment vertical="center" wrapText="1"/>
      <protection locked="0"/>
    </xf>
    <xf numFmtId="0" fontId="25" fillId="2" borderId="46" xfId="0" applyFont="1" applyFill="1" applyBorder="1" applyAlignment="1" applyProtection="1">
      <alignment vertical="center" wrapText="1"/>
      <protection locked="0"/>
    </xf>
    <xf numFmtId="0" fontId="11" fillId="6" borderId="158" xfId="0" applyFont="1" applyFill="1" applyBorder="1" applyAlignment="1" applyProtection="1">
      <alignment horizontal="left" vertical="center" wrapText="1"/>
      <protection locked="0"/>
    </xf>
    <xf numFmtId="0" fontId="11" fillId="6" borderId="119" xfId="0" applyFont="1" applyFill="1" applyBorder="1" applyAlignment="1" applyProtection="1">
      <alignment horizontal="left" vertical="center" wrapText="1"/>
      <protection locked="0"/>
    </xf>
    <xf numFmtId="0" fontId="11" fillId="6" borderId="120" xfId="0" applyFont="1" applyFill="1" applyBorder="1" applyAlignment="1" applyProtection="1">
      <alignment horizontal="left" vertical="center" wrapText="1"/>
      <protection locked="0"/>
    </xf>
    <xf numFmtId="0" fontId="25" fillId="2" borderId="38" xfId="0" applyFont="1" applyFill="1" applyBorder="1" applyAlignment="1" applyProtection="1">
      <alignment horizontal="left" vertical="center" wrapText="1"/>
      <protection locked="0"/>
    </xf>
    <xf numFmtId="0" fontId="25" fillId="2" borderId="39" xfId="0" applyFont="1" applyFill="1" applyBorder="1" applyAlignment="1" applyProtection="1">
      <alignment horizontal="left" vertical="center" wrapText="1"/>
      <protection locked="0"/>
    </xf>
    <xf numFmtId="0" fontId="25" fillId="2" borderId="46" xfId="0" applyFont="1" applyFill="1" applyBorder="1" applyAlignment="1" applyProtection="1">
      <alignment horizontal="left" vertical="center" wrapText="1"/>
      <protection locked="0"/>
    </xf>
    <xf numFmtId="0" fontId="3" fillId="2" borderId="152" xfId="0" applyFont="1" applyFill="1" applyBorder="1" applyAlignment="1" applyProtection="1">
      <alignment horizontal="center" vertical="center" shrinkToFit="1"/>
      <protection locked="0" hidden="1"/>
    </xf>
    <xf numFmtId="0" fontId="3" fillId="2" borderId="85" xfId="0" applyFont="1" applyFill="1" applyBorder="1" applyAlignment="1" applyProtection="1">
      <alignment horizontal="center" vertical="center" shrinkToFit="1"/>
      <protection locked="0" hidden="1"/>
    </xf>
    <xf numFmtId="0" fontId="3" fillId="2" borderId="151" xfId="0" applyFont="1" applyFill="1" applyBorder="1" applyAlignment="1" applyProtection="1">
      <alignment horizontal="center" vertical="center" shrinkToFit="1"/>
      <protection locked="0" hidden="1"/>
    </xf>
    <xf numFmtId="0" fontId="3" fillId="2" borderId="145" xfId="0" applyFont="1" applyFill="1" applyBorder="1" applyAlignment="1" applyProtection="1">
      <alignment horizontal="center" vertical="center" shrinkToFit="1"/>
      <protection locked="0" hidden="1"/>
    </xf>
    <xf numFmtId="0" fontId="3" fillId="2" borderId="154" xfId="0" applyFont="1" applyFill="1" applyBorder="1" applyAlignment="1" applyProtection="1">
      <alignment horizontal="center" vertical="center" shrinkToFit="1"/>
      <protection locked="0" hidden="1"/>
    </xf>
    <xf numFmtId="0" fontId="3" fillId="2" borderId="149" xfId="0" applyFont="1" applyFill="1" applyBorder="1" applyAlignment="1" applyProtection="1">
      <alignment horizontal="center" vertical="center" shrinkToFit="1"/>
      <protection locked="0" hidden="1"/>
    </xf>
    <xf numFmtId="0" fontId="3" fillId="2" borderId="155" xfId="0" applyFont="1" applyFill="1" applyBorder="1" applyAlignment="1" applyProtection="1">
      <alignment horizontal="center" vertical="center" shrinkToFit="1"/>
      <protection locked="0" hidden="1"/>
    </xf>
    <xf numFmtId="0" fontId="3" fillId="2" borderId="86" xfId="0" applyFont="1" applyFill="1" applyBorder="1" applyAlignment="1" applyProtection="1">
      <alignment horizontal="center" vertical="center" shrinkToFit="1"/>
      <protection locked="0" hidden="1"/>
    </xf>
    <xf numFmtId="0" fontId="3" fillId="2" borderId="156" xfId="0" applyFont="1" applyFill="1" applyBorder="1" applyAlignment="1" applyProtection="1">
      <alignment horizontal="center" vertical="center" shrinkToFit="1"/>
      <protection locked="0" hidden="1"/>
    </xf>
    <xf numFmtId="0" fontId="3" fillId="2" borderId="146" xfId="0" applyFont="1" applyFill="1" applyBorder="1" applyAlignment="1" applyProtection="1">
      <alignment horizontal="center" vertical="center" shrinkToFit="1"/>
      <protection locked="0" hidden="1"/>
    </xf>
    <xf numFmtId="0" fontId="29" fillId="0" borderId="18" xfId="0" applyFont="1" applyBorder="1" applyAlignment="1" applyProtection="1">
      <alignment horizontal="center" vertical="center" shrinkToFit="1"/>
      <protection hidden="1"/>
    </xf>
    <xf numFmtId="0" fontId="29" fillId="0" borderId="85" xfId="0" applyFont="1" applyBorder="1" applyAlignment="1" applyProtection="1">
      <alignment horizontal="center" vertical="center" shrinkToFit="1"/>
      <protection hidden="1"/>
    </xf>
    <xf numFmtId="0" fontId="29" fillId="0" borderId="86" xfId="0" applyFont="1" applyBorder="1" applyAlignment="1" applyProtection="1">
      <alignment horizontal="center" vertical="center" shrinkToFit="1"/>
      <protection hidden="1"/>
    </xf>
    <xf numFmtId="0" fontId="3" fillId="0" borderId="17" xfId="0" applyFont="1" applyBorder="1" applyAlignment="1" applyProtection="1">
      <alignment horizontal="left" vertical="center" shrinkToFit="1"/>
      <protection hidden="1"/>
    </xf>
    <xf numFmtId="0" fontId="3" fillId="0" borderId="117" xfId="0" applyFont="1" applyBorder="1" applyAlignment="1" applyProtection="1">
      <alignment horizontal="left" vertical="center" shrinkToFit="1"/>
      <protection hidden="1"/>
    </xf>
    <xf numFmtId="0" fontId="3" fillId="0" borderId="20" xfId="0" applyFont="1" applyBorder="1" applyAlignment="1" applyProtection="1">
      <alignment horizontal="left" vertical="center" shrinkToFit="1"/>
      <protection hidden="1"/>
    </xf>
    <xf numFmtId="0" fontId="29" fillId="0" borderId="17" xfId="0" applyFont="1" applyBorder="1" applyAlignment="1" applyProtection="1">
      <alignment horizontal="center" vertical="center" shrinkToFit="1"/>
      <protection hidden="1"/>
    </xf>
    <xf numFmtId="0" fontId="29" fillId="0" borderId="117" xfId="0" applyFont="1" applyBorder="1" applyAlignment="1" applyProtection="1">
      <alignment horizontal="center" vertical="center" shrinkToFit="1"/>
      <protection hidden="1"/>
    </xf>
    <xf numFmtId="0" fontId="29" fillId="0" borderId="20" xfId="0" applyFont="1" applyBorder="1" applyAlignment="1" applyProtection="1">
      <alignment horizontal="center" vertical="center" shrinkToFit="1"/>
      <protection hidden="1"/>
    </xf>
    <xf numFmtId="0" fontId="3" fillId="0" borderId="18" xfId="0" applyFont="1" applyBorder="1" applyAlignment="1" applyProtection="1">
      <alignment horizontal="center" vertical="center"/>
      <protection hidden="1"/>
    </xf>
    <xf numFmtId="0" fontId="3" fillId="0" borderId="99" xfId="0" applyFont="1" applyBorder="1" applyAlignment="1" applyProtection="1">
      <alignment horizontal="center" vertical="center"/>
      <protection hidden="1"/>
    </xf>
    <xf numFmtId="0" fontId="3" fillId="14" borderId="18" xfId="0" applyFont="1" applyFill="1" applyBorder="1" applyAlignment="1" applyProtection="1">
      <alignment horizontal="center" vertical="center" shrinkToFit="1"/>
      <protection locked="0"/>
    </xf>
    <xf numFmtId="0" fontId="3" fillId="14" borderId="85" xfId="0" applyFont="1" applyFill="1" applyBorder="1" applyAlignment="1" applyProtection="1">
      <alignment horizontal="center" vertical="center" shrinkToFit="1"/>
      <protection locked="0"/>
    </xf>
    <xf numFmtId="0" fontId="3" fillId="14" borderId="86"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hidden="1"/>
    </xf>
    <xf numFmtId="0" fontId="3" fillId="2" borderId="85" xfId="0" applyFont="1" applyFill="1" applyBorder="1" applyAlignment="1" applyProtection="1">
      <alignment horizontal="center" vertical="center" shrinkToFit="1"/>
      <protection hidden="1"/>
    </xf>
    <xf numFmtId="0" fontId="3" fillId="2" borderId="86" xfId="0" applyFont="1" applyFill="1" applyBorder="1" applyAlignment="1" applyProtection="1">
      <alignment horizontal="center" vertical="center" shrinkToFit="1"/>
      <protection hidden="1"/>
    </xf>
    <xf numFmtId="0" fontId="3" fillId="14" borderId="12"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hidden="1"/>
    </xf>
    <xf numFmtId="0" fontId="3" fillId="0" borderId="18" xfId="0" applyFont="1" applyBorder="1" applyAlignment="1" applyProtection="1">
      <alignment horizontal="center" vertical="center" shrinkToFit="1"/>
      <protection hidden="1"/>
    </xf>
    <xf numFmtId="0" fontId="3" fillId="0" borderId="85" xfId="0" applyFont="1" applyBorder="1" applyAlignment="1" applyProtection="1">
      <alignment horizontal="center" vertical="center" shrinkToFit="1"/>
      <protection hidden="1"/>
    </xf>
    <xf numFmtId="0" fontId="3" fillId="0" borderId="18" xfId="0" applyFont="1" applyBorder="1" applyAlignment="1" applyProtection="1">
      <alignment horizontal="left" vertical="center" shrinkToFit="1"/>
      <protection hidden="1"/>
    </xf>
    <xf numFmtId="0" fontId="3" fillId="0" borderId="85" xfId="0" applyFont="1" applyBorder="1" applyAlignment="1" applyProtection="1">
      <alignment horizontal="left" vertical="center" shrinkToFit="1"/>
      <protection hidden="1"/>
    </xf>
    <xf numFmtId="0" fontId="3" fillId="0" borderId="86" xfId="0" applyFont="1" applyBorder="1" applyAlignment="1" applyProtection="1">
      <alignment horizontal="left" vertical="center" shrinkToFit="1"/>
      <protection hidden="1"/>
    </xf>
    <xf numFmtId="0" fontId="3" fillId="0" borderId="121" xfId="0" applyFont="1" applyBorder="1" applyAlignment="1" applyProtection="1">
      <alignment horizontal="center" vertical="center"/>
      <protection hidden="1"/>
    </xf>
    <xf numFmtId="0" fontId="3" fillId="0" borderId="123"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102" xfId="0" applyFont="1" applyBorder="1" applyAlignment="1" applyProtection="1">
      <alignment horizontal="center" vertical="center"/>
      <protection hidden="1"/>
    </xf>
    <xf numFmtId="0" fontId="3" fillId="0" borderId="17" xfId="0" applyFont="1" applyBorder="1" applyAlignment="1" applyProtection="1">
      <alignment horizontal="center" vertical="center"/>
      <protection hidden="1"/>
    </xf>
    <xf numFmtId="0" fontId="3" fillId="0" borderId="101" xfId="0" applyFont="1" applyBorder="1" applyAlignment="1" applyProtection="1">
      <alignment horizontal="center" vertical="center"/>
      <protection hidden="1"/>
    </xf>
    <xf numFmtId="0" fontId="3" fillId="0" borderId="135"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111" xfId="0" applyFont="1" applyBorder="1" applyAlignment="1">
      <alignment horizontal="center" vertical="center" shrinkToFit="1"/>
    </xf>
    <xf numFmtId="0" fontId="3" fillId="0" borderId="28" xfId="0" applyFont="1" applyBorder="1" applyAlignment="1" applyProtection="1">
      <alignment horizontal="center" vertical="center" shrinkToFit="1"/>
      <protection hidden="1"/>
    </xf>
    <xf numFmtId="0" fontId="3" fillId="0" borderId="29" xfId="0" applyFont="1" applyBorder="1" applyAlignment="1" applyProtection="1">
      <alignment horizontal="center" vertical="center" shrinkToFit="1"/>
      <protection hidden="1"/>
    </xf>
    <xf numFmtId="0" fontId="3" fillId="0" borderId="118" xfId="0" applyFont="1" applyBorder="1" applyAlignment="1" applyProtection="1">
      <alignment horizontal="center" vertical="center" shrinkToFit="1"/>
      <protection hidden="1"/>
    </xf>
    <xf numFmtId="0" fontId="3" fillId="0" borderId="120" xfId="0" applyFont="1" applyBorder="1" applyAlignment="1" applyProtection="1">
      <alignment horizontal="center" vertical="center" shrinkToFit="1"/>
      <protection hidden="1"/>
    </xf>
    <xf numFmtId="0" fontId="3" fillId="0" borderId="94"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3" fillId="13" borderId="88" xfId="0" applyFont="1" applyFill="1" applyBorder="1" applyAlignment="1" applyProtection="1">
      <alignment horizontal="center" vertical="center" shrinkToFit="1"/>
      <protection locked="0"/>
    </xf>
    <xf numFmtId="0" fontId="3" fillId="13" borderId="12" xfId="0" applyFont="1" applyFill="1" applyBorder="1" applyAlignment="1" applyProtection="1">
      <alignment horizontal="center" vertical="center" shrinkToFit="1"/>
      <protection locked="0"/>
    </xf>
    <xf numFmtId="0" fontId="3" fillId="2" borderId="94" xfId="0" applyFont="1" applyFill="1" applyBorder="1" applyAlignment="1" applyProtection="1">
      <alignment horizontal="center" vertical="center" shrinkToFit="1"/>
      <protection hidden="1"/>
    </xf>
    <xf numFmtId="0" fontId="3" fillId="2" borderId="9" xfId="0" applyFont="1" applyFill="1" applyBorder="1" applyAlignment="1" applyProtection="1">
      <alignment horizontal="center" vertical="center" shrinkToFit="1"/>
      <protection hidden="1"/>
    </xf>
    <xf numFmtId="0" fontId="3" fillId="2" borderId="112" xfId="0" applyFont="1" applyFill="1" applyBorder="1" applyAlignment="1" applyProtection="1">
      <alignment horizontal="center" vertical="center" shrinkToFit="1"/>
      <protection hidden="1"/>
    </xf>
    <xf numFmtId="0" fontId="3" fillId="0" borderId="94"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3" fillId="2" borderId="144" xfId="0" applyFont="1" applyFill="1" applyBorder="1" applyAlignment="1" applyProtection="1">
      <alignment horizontal="center" vertical="center" shrinkToFit="1"/>
      <protection hidden="1"/>
    </xf>
    <xf numFmtId="0" fontId="3" fillId="2" borderId="145" xfId="0" applyFont="1" applyFill="1" applyBorder="1" applyAlignment="1" applyProtection="1">
      <alignment horizontal="center" vertical="center" shrinkToFit="1"/>
      <protection hidden="1"/>
    </xf>
    <xf numFmtId="0" fontId="3" fillId="2" borderId="146" xfId="0" applyFont="1" applyFill="1" applyBorder="1" applyAlignment="1" applyProtection="1">
      <alignment horizontal="center" vertical="center" shrinkToFit="1"/>
      <protection hidden="1"/>
    </xf>
    <xf numFmtId="0" fontId="3" fillId="0" borderId="17" xfId="0" applyFont="1" applyBorder="1" applyAlignment="1" applyProtection="1">
      <alignment horizontal="center" vertical="center" shrinkToFit="1"/>
      <protection hidden="1"/>
    </xf>
    <xf numFmtId="0" fontId="3" fillId="0" borderId="117" xfId="0" applyFont="1" applyBorder="1" applyAlignment="1" applyProtection="1">
      <alignment horizontal="center" vertical="center" shrinkToFit="1"/>
      <protection hidden="1"/>
    </xf>
    <xf numFmtId="0" fontId="3" fillId="0" borderId="16" xfId="0" applyFont="1" applyBorder="1" applyAlignment="1" applyProtection="1">
      <alignment horizontal="center" vertical="center" shrinkToFit="1"/>
      <protection hidden="1"/>
    </xf>
    <xf numFmtId="0" fontId="3" fillId="0" borderId="84" xfId="0" applyFont="1" applyBorder="1" applyAlignment="1" applyProtection="1">
      <alignment horizontal="center" vertical="center" shrinkToFit="1"/>
      <protection hidden="1"/>
    </xf>
    <xf numFmtId="0" fontId="3" fillId="0" borderId="119" xfId="0" applyFont="1" applyBorder="1" applyAlignment="1" applyProtection="1">
      <alignment horizontal="center" vertical="center" shrinkToFit="1"/>
      <protection hidden="1"/>
    </xf>
    <xf numFmtId="0" fontId="3" fillId="13" borderId="90" xfId="0" applyFont="1" applyFill="1" applyBorder="1" applyAlignment="1" applyProtection="1">
      <alignment horizontal="center" vertical="center" shrinkToFit="1"/>
      <protection locked="0"/>
    </xf>
    <xf numFmtId="0" fontId="3" fillId="13" borderId="14" xfId="0" applyFont="1" applyFill="1" applyBorder="1" applyAlignment="1" applyProtection="1">
      <alignment horizontal="center" vertical="center" shrinkToFit="1"/>
      <protection locked="0"/>
    </xf>
    <xf numFmtId="0" fontId="3" fillId="2" borderId="96"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0" fontId="3" fillId="0" borderId="33"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1" xfId="0" applyFont="1" applyBorder="1" applyAlignment="1">
      <alignment horizontal="center" vertical="center" shrinkToFit="1"/>
    </xf>
    <xf numFmtId="0" fontId="3" fillId="0" borderId="11" xfId="0" applyFont="1" applyBorder="1" applyAlignment="1">
      <alignment horizontal="left" vertical="center" shrinkToFit="1"/>
    </xf>
    <xf numFmtId="0" fontId="3" fillId="0" borderId="11" xfId="0" applyFont="1" applyBorder="1" applyAlignment="1">
      <alignment horizontal="right"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41" xfId="0" applyFont="1" applyBorder="1" applyAlignment="1" applyProtection="1">
      <alignment horizontal="center" vertical="center" shrinkToFit="1"/>
      <protection hidden="1"/>
    </xf>
    <xf numFmtId="0" fontId="3" fillId="0" borderId="157" xfId="0" applyFont="1" applyBorder="1" applyAlignment="1" applyProtection="1">
      <alignment horizontal="center" vertical="center" shrinkToFit="1"/>
      <protection hidden="1"/>
    </xf>
    <xf numFmtId="0" fontId="3" fillId="0" borderId="118" xfId="0" applyFont="1" applyBorder="1" applyAlignment="1" applyProtection="1">
      <alignment horizontal="center" vertical="center"/>
      <protection hidden="1"/>
    </xf>
    <xf numFmtId="0" fontId="3" fillId="0" borderId="120" xfId="0" applyFont="1" applyBorder="1" applyAlignment="1" applyProtection="1">
      <alignment horizontal="center" vertical="center"/>
      <protection hidden="1"/>
    </xf>
    <xf numFmtId="0" fontId="3" fillId="2" borderId="21" xfId="0" applyFont="1" applyFill="1" applyBorder="1" applyAlignment="1" applyProtection="1">
      <alignment horizontal="right" vertical="center"/>
      <protection locked="0"/>
    </xf>
    <xf numFmtId="0" fontId="3" fillId="0" borderId="0" xfId="0" applyFont="1" applyAlignment="1">
      <alignment horizontal="distributed" vertical="center"/>
    </xf>
    <xf numFmtId="0" fontId="3" fillId="0" borderId="12" xfId="0" applyFont="1" applyBorder="1" applyAlignment="1" applyProtection="1">
      <alignment horizontal="center" vertical="center" shrinkToFit="1"/>
      <protection hidden="1"/>
    </xf>
    <xf numFmtId="0" fontId="3" fillId="0" borderId="21" xfId="0" applyFont="1" applyBorder="1" applyAlignment="1" applyProtection="1">
      <alignment horizontal="left" vertical="center"/>
      <protection hidden="1"/>
    </xf>
    <xf numFmtId="0" fontId="3" fillId="0" borderId="0" xfId="0" applyFont="1" applyAlignment="1">
      <alignment horizontal="center" vertical="center"/>
    </xf>
    <xf numFmtId="0" fontId="30" fillId="13" borderId="22"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vertical="center"/>
      <protection hidden="1"/>
    </xf>
    <xf numFmtId="0" fontId="3" fillId="14" borderId="22" xfId="0" applyFont="1" applyFill="1" applyBorder="1" applyAlignment="1" applyProtection="1">
      <alignment horizontal="center" vertical="center"/>
      <protection hidden="1"/>
    </xf>
    <xf numFmtId="0" fontId="3" fillId="0" borderId="22" xfId="0" applyFont="1" applyBorder="1" applyAlignment="1" applyProtection="1">
      <alignment horizontal="center" vertical="center"/>
      <protection hidden="1"/>
    </xf>
    <xf numFmtId="0" fontId="32" fillId="0" borderId="33" xfId="0" applyFont="1" applyBorder="1" applyAlignment="1" applyProtection="1">
      <alignment horizontal="center" vertical="center" shrinkToFit="1"/>
      <protection hidden="1"/>
    </xf>
    <xf numFmtId="0" fontId="32" fillId="0" borderId="22" xfId="0" applyFont="1" applyBorder="1" applyAlignment="1" applyProtection="1">
      <alignment horizontal="center" vertical="center" shrinkToFit="1"/>
      <protection hidden="1"/>
    </xf>
    <xf numFmtId="0" fontId="32" fillId="0" borderId="32" xfId="0" applyFont="1" applyBorder="1" applyAlignment="1" applyProtection="1">
      <alignment horizontal="center" vertical="center" shrinkToFit="1"/>
      <protection hidden="1"/>
    </xf>
    <xf numFmtId="0" fontId="3" fillId="0" borderId="16" xfId="0" applyFont="1" applyBorder="1" applyAlignment="1" applyProtection="1">
      <alignment horizontal="left" vertical="center" shrinkToFit="1"/>
      <protection hidden="1"/>
    </xf>
    <xf numFmtId="0" fontId="3" fillId="0" borderId="84" xfId="0" applyFont="1" applyBorder="1" applyAlignment="1" applyProtection="1">
      <alignment horizontal="left" vertical="center" shrinkToFit="1"/>
      <protection hidden="1"/>
    </xf>
    <xf numFmtId="0" fontId="3" fillId="0" borderId="19" xfId="0" applyFont="1" applyBorder="1" applyAlignment="1" applyProtection="1">
      <alignment horizontal="left" vertical="center" shrinkToFit="1"/>
      <protection hidden="1"/>
    </xf>
    <xf numFmtId="0" fontId="29" fillId="0" borderId="16" xfId="0" applyFont="1" applyBorder="1" applyAlignment="1" applyProtection="1">
      <alignment horizontal="center" vertical="center" shrinkToFit="1"/>
      <protection hidden="1"/>
    </xf>
    <xf numFmtId="0" fontId="29" fillId="0" borderId="84" xfId="0" applyFont="1" applyBorder="1" applyAlignment="1" applyProtection="1">
      <alignment horizontal="center" vertical="center" shrinkToFit="1"/>
      <protection hidden="1"/>
    </xf>
    <xf numFmtId="0" fontId="29" fillId="0" borderId="19" xfId="0" applyFont="1" applyBorder="1" applyAlignment="1" applyProtection="1">
      <alignment horizontal="center" vertical="center" shrinkToFit="1"/>
      <protection hidden="1"/>
    </xf>
    <xf numFmtId="0" fontId="3" fillId="0" borderId="22" xfId="0" applyFont="1" applyBorder="1" applyAlignment="1" applyProtection="1">
      <alignment horizontal="left" vertical="center"/>
      <protection hidden="1"/>
    </xf>
    <xf numFmtId="0" fontId="3" fillId="0" borderId="50" xfId="0" applyFont="1" applyBorder="1" applyAlignment="1">
      <alignment horizontal="center" shrinkToFit="1"/>
    </xf>
    <xf numFmtId="0" fontId="3" fillId="0" borderId="116"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110" xfId="0" applyFont="1" applyBorder="1" applyAlignment="1" applyProtection="1">
      <alignment horizontal="center" vertical="center" shrinkToFit="1"/>
      <protection hidden="1"/>
    </xf>
    <xf numFmtId="0" fontId="3" fillId="0" borderId="127" xfId="0" applyFont="1" applyBorder="1" applyAlignment="1" applyProtection="1">
      <alignment horizontal="center" vertical="center" shrinkToFit="1"/>
      <protection hidden="1"/>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3" fillId="0" borderId="109" xfId="0" applyFont="1" applyBorder="1" applyAlignment="1" applyProtection="1">
      <alignment horizontal="left" vertical="top" wrapText="1"/>
      <protection locked="0"/>
    </xf>
    <xf numFmtId="0" fontId="3" fillId="0" borderId="1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5" xfId="0" applyFont="1" applyBorder="1" applyAlignment="1">
      <alignment horizontal="left" vertical="center" shrinkToFi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7" fillId="0" borderId="0" xfId="0" applyFont="1" applyAlignment="1">
      <alignment horizontal="left" vertical="center"/>
    </xf>
    <xf numFmtId="0" fontId="7" fillId="0" borderId="23" xfId="0" applyFont="1" applyBorder="1" applyAlignment="1">
      <alignment horizontal="left" vertical="center"/>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13" borderId="25" xfId="0" applyFont="1" applyFill="1" applyBorder="1" applyAlignment="1" applyProtection="1">
      <alignment horizontal="left" vertical="center" shrinkToFit="1"/>
      <protection locked="0"/>
    </xf>
    <xf numFmtId="0" fontId="3" fillId="13" borderId="26" xfId="0" applyFont="1" applyFill="1" applyBorder="1" applyAlignment="1" applyProtection="1">
      <alignment horizontal="left" vertical="center" shrinkToFit="1"/>
      <protection locked="0"/>
    </xf>
    <xf numFmtId="0" fontId="3" fillId="0" borderId="47" xfId="0" applyFont="1" applyBorder="1" applyAlignment="1">
      <alignment horizontal="left" vertical="center"/>
    </xf>
    <xf numFmtId="0" fontId="3" fillId="2" borderId="53" xfId="0" applyFont="1" applyFill="1" applyBorder="1" applyAlignment="1" applyProtection="1">
      <alignment horizontal="left" vertical="top" wrapText="1"/>
      <protection locked="0"/>
    </xf>
    <xf numFmtId="0" fontId="3" fillId="2" borderId="23" xfId="0" applyFont="1" applyFill="1" applyBorder="1" applyAlignment="1" applyProtection="1">
      <alignment horizontal="left" vertical="top" wrapText="1"/>
      <protection locked="0"/>
    </xf>
    <xf numFmtId="0" fontId="3" fillId="2" borderId="54" xfId="0" applyFont="1" applyFill="1" applyBorder="1" applyAlignment="1" applyProtection="1">
      <alignment horizontal="left" vertical="top" wrapText="1"/>
      <protection locked="0"/>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12" xfId="0" applyFont="1" applyBorder="1" applyAlignment="1">
      <alignment horizontal="left" vertical="center" shrinkToFit="1"/>
    </xf>
    <xf numFmtId="0" fontId="3" fillId="0" borderId="35"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hidden="1"/>
    </xf>
    <xf numFmtId="0" fontId="9" fillId="0" borderId="11" xfId="0" applyFont="1" applyBorder="1" applyAlignment="1" applyProtection="1">
      <alignment horizontal="left" vertical="center" wrapText="1"/>
      <protection hidden="1"/>
    </xf>
    <xf numFmtId="0" fontId="9" fillId="0" borderId="33" xfId="0" applyFont="1" applyBorder="1" applyAlignment="1" applyProtection="1">
      <alignment horizontal="left" vertical="center" wrapText="1"/>
      <protection hidden="1"/>
    </xf>
    <xf numFmtId="0" fontId="9" fillId="0" borderId="28" xfId="0" applyFont="1" applyBorder="1" applyAlignment="1" applyProtection="1">
      <alignment horizontal="left" vertical="center" wrapText="1"/>
      <protection hidden="1"/>
    </xf>
    <xf numFmtId="0" fontId="9" fillId="0" borderId="37" xfId="0" applyFont="1" applyBorder="1" applyAlignment="1" applyProtection="1">
      <alignment horizontal="left" vertical="center" wrapText="1"/>
      <protection hidden="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14" xfId="0" applyFont="1" applyBorder="1" applyAlignment="1">
      <alignment horizontal="left" vertical="center" shrinkToFit="1"/>
    </xf>
    <xf numFmtId="0" fontId="3" fillId="0" borderId="113" xfId="0" applyFont="1" applyBorder="1" applyAlignment="1">
      <alignment horizontal="left" vertical="center" shrinkToFit="1"/>
    </xf>
    <xf numFmtId="0" fontId="3" fillId="0" borderId="85" xfId="0" applyFont="1" applyBorder="1" applyAlignment="1">
      <alignment horizontal="left" vertical="center" shrinkToFit="1"/>
    </xf>
    <xf numFmtId="0" fontId="3" fillId="0" borderId="86" xfId="0" applyFont="1" applyBorder="1" applyAlignment="1">
      <alignment horizontal="left"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40" xfId="0" applyFont="1" applyBorder="1" applyAlignment="1">
      <alignment horizontal="center" vertical="center" shrinkToFit="1"/>
    </xf>
    <xf numFmtId="0" fontId="36" fillId="0" borderId="55" xfId="0" applyFont="1" applyBorder="1" applyAlignment="1" applyProtection="1">
      <alignment horizontal="center" vertical="center"/>
      <protection hidden="1"/>
    </xf>
    <xf numFmtId="0" fontId="36" fillId="0" borderId="47" xfId="0" applyFont="1" applyBorder="1" applyAlignment="1" applyProtection="1">
      <alignment horizontal="center" vertical="center"/>
      <protection hidden="1"/>
    </xf>
    <xf numFmtId="0" fontId="36" fillId="0" borderId="56" xfId="0" applyFont="1" applyBorder="1" applyAlignment="1" applyProtection="1">
      <alignment horizontal="center" vertical="center"/>
      <protection hidden="1"/>
    </xf>
    <xf numFmtId="0" fontId="36" fillId="0" borderId="54" xfId="0" applyFont="1" applyBorder="1" applyAlignment="1" applyProtection="1">
      <alignment horizontal="center" vertical="center"/>
      <protection hidden="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06"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56" xfId="0" applyFont="1" applyBorder="1" applyAlignment="1">
      <alignment horizontal="left" vertical="center" shrinkToFit="1"/>
    </xf>
    <xf numFmtId="0" fontId="5" fillId="0" borderId="108" xfId="0" applyFont="1" applyBorder="1" applyAlignment="1">
      <alignment horizontal="left" vertical="center" wrapText="1" shrinkToFit="1"/>
    </xf>
    <xf numFmtId="0" fontId="5" fillId="0" borderId="109" xfId="0" applyFont="1" applyBorder="1" applyAlignment="1">
      <alignment horizontal="left" vertical="center" shrinkToFit="1"/>
    </xf>
    <xf numFmtId="0" fontId="5" fillId="0" borderId="109" xfId="0" applyFont="1" applyBorder="1" applyAlignment="1">
      <alignment horizontal="left" vertical="center" wrapText="1" shrinkToFit="1"/>
    </xf>
    <xf numFmtId="0" fontId="3" fillId="0" borderId="36" xfId="0" applyFont="1" applyBorder="1" applyAlignment="1">
      <alignment horizontal="center" vertical="center" shrinkToFit="1"/>
    </xf>
    <xf numFmtId="0" fontId="3" fillId="0" borderId="37" xfId="0" applyFont="1" applyBorder="1" applyAlignment="1" applyProtection="1">
      <alignment horizontal="center" vertical="center" shrinkToFit="1"/>
      <protection hidden="1"/>
    </xf>
    <xf numFmtId="0" fontId="3" fillId="0" borderId="35"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116" xfId="0" applyFont="1" applyBorder="1" applyAlignment="1" applyProtection="1">
      <alignment horizontal="center" vertical="center" shrinkToFit="1"/>
      <protection hidden="1"/>
    </xf>
    <xf numFmtId="0" fontId="3" fillId="0" borderId="51" xfId="0" applyFont="1" applyBorder="1" applyAlignment="1" applyProtection="1">
      <alignment horizontal="center" vertical="center" shrinkToFit="1"/>
      <protection hidden="1"/>
    </xf>
    <xf numFmtId="0" fontId="3" fillId="0" borderId="9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5" xfId="0" applyFont="1" applyBorder="1" applyAlignment="1">
      <alignment horizontal="center" vertical="center"/>
    </xf>
    <xf numFmtId="0" fontId="3" fillId="0" borderId="24"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shrinkToFit="1"/>
      <protection hidden="1"/>
    </xf>
    <xf numFmtId="0" fontId="3" fillId="0" borderId="88" xfId="0" applyFont="1" applyBorder="1" applyAlignment="1" applyProtection="1">
      <alignment horizontal="center" vertical="center" shrinkToFit="1"/>
      <protection hidden="1"/>
    </xf>
    <xf numFmtId="0" fontId="3" fillId="0" borderId="98" xfId="0" applyFont="1" applyBorder="1" applyAlignment="1" applyProtection="1">
      <alignment horizontal="center" vertical="center" shrinkToFit="1"/>
      <protection hidden="1"/>
    </xf>
    <xf numFmtId="0" fontId="3" fillId="0" borderId="15" xfId="0" applyFont="1" applyBorder="1" applyAlignment="1" applyProtection="1">
      <alignment horizontal="center" vertical="center" shrinkToFit="1"/>
      <protection hidden="1"/>
    </xf>
    <xf numFmtId="0" fontId="3" fillId="0" borderId="90"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100" xfId="0" applyFont="1" applyBorder="1" applyAlignment="1" applyProtection="1">
      <alignment horizontal="center" vertical="center" shrinkToFit="1"/>
      <protection hidden="1"/>
    </xf>
    <xf numFmtId="0" fontId="3" fillId="0" borderId="87" xfId="0" applyFont="1" applyBorder="1" applyAlignment="1" applyProtection="1">
      <alignment horizontal="center" vertical="center" shrinkToFit="1"/>
      <protection hidden="1"/>
    </xf>
    <xf numFmtId="0" fontId="3" fillId="0" borderId="96"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43" xfId="0" applyFont="1" applyBorder="1" applyAlignment="1" applyProtection="1">
      <alignment horizontal="center" vertical="center" textRotation="255" shrinkToFit="1"/>
      <protection hidden="1"/>
    </xf>
    <xf numFmtId="0" fontId="3" fillId="0" borderId="44" xfId="0" applyFont="1" applyBorder="1" applyAlignment="1" applyProtection="1">
      <alignment horizontal="center" vertical="center" textRotation="255" shrinkToFit="1"/>
      <protection hidden="1"/>
    </xf>
    <xf numFmtId="0" fontId="3" fillId="0" borderId="15" xfId="0" applyFont="1" applyBorder="1" applyAlignment="1" applyProtection="1">
      <alignment horizontal="center" vertical="center" textRotation="255" shrinkToFit="1"/>
      <protection hidden="1"/>
    </xf>
    <xf numFmtId="0" fontId="3" fillId="0" borderId="19" xfId="0" applyFont="1" applyBorder="1" applyAlignment="1" applyProtection="1">
      <alignment horizontal="center" vertical="center" shrinkToFit="1"/>
      <protection hidden="1"/>
    </xf>
    <xf numFmtId="0" fontId="3" fillId="14" borderId="14" xfId="0" applyFont="1" applyFill="1" applyBorder="1" applyAlignment="1" applyProtection="1">
      <alignment horizontal="center" vertical="center" shrinkToFit="1"/>
      <protection locked="0"/>
    </xf>
    <xf numFmtId="0" fontId="3" fillId="0" borderId="86" xfId="0" applyFont="1" applyBorder="1" applyAlignment="1" applyProtection="1">
      <alignment horizontal="center" vertical="center" shrinkToFit="1"/>
      <protection hidden="1"/>
    </xf>
    <xf numFmtId="0" fontId="3" fillId="0" borderId="121" xfId="0" applyFont="1" applyBorder="1" applyAlignment="1" applyProtection="1">
      <alignment horizontal="center" vertical="center" shrinkToFit="1"/>
      <protection hidden="1"/>
    </xf>
    <xf numFmtId="0" fontId="3" fillId="0" borderId="122" xfId="0" applyFont="1" applyBorder="1" applyAlignment="1" applyProtection="1">
      <alignment horizontal="center" vertical="center" shrinkToFit="1"/>
      <protection hidden="1"/>
    </xf>
    <xf numFmtId="0" fontId="3" fillId="0" borderId="87" xfId="0" applyFont="1" applyBorder="1" applyAlignment="1" applyProtection="1">
      <alignment horizontal="center" vertical="center" textRotation="255" shrinkToFit="1"/>
      <protection hidden="1"/>
    </xf>
    <xf numFmtId="0" fontId="3" fillId="0" borderId="92" xfId="0" applyFont="1" applyBorder="1" applyAlignment="1" applyProtection="1">
      <alignment horizontal="center" vertical="center" shrinkToFit="1"/>
      <protection hidden="1"/>
    </xf>
    <xf numFmtId="0" fontId="3" fillId="0" borderId="93" xfId="0" applyFont="1" applyBorder="1" applyAlignment="1" applyProtection="1">
      <alignment horizontal="center" vertical="center" shrinkToFit="1"/>
      <protection hidden="1"/>
    </xf>
    <xf numFmtId="0" fontId="3" fillId="0" borderId="15" xfId="0" applyFont="1" applyBorder="1" applyAlignment="1" applyProtection="1">
      <alignment horizontal="left" vertical="center" shrinkToFit="1"/>
      <protection hidden="1"/>
    </xf>
    <xf numFmtId="0" fontId="3" fillId="13" borderId="15" xfId="0" applyFont="1" applyFill="1" applyBorder="1" applyAlignment="1" applyProtection="1">
      <alignment horizontal="center" vertical="center" shrinkToFit="1"/>
      <protection hidden="1"/>
    </xf>
    <xf numFmtId="0" fontId="3" fillId="0" borderId="14" xfId="0" applyFont="1" applyBorder="1" applyAlignment="1" applyProtection="1">
      <alignment horizontal="left" vertical="center" shrinkToFit="1"/>
      <protection hidden="1"/>
    </xf>
    <xf numFmtId="0" fontId="3" fillId="0" borderId="87" xfId="0" applyFont="1" applyBorder="1" applyAlignment="1" applyProtection="1">
      <alignment horizontal="left" vertical="center" shrinkToFit="1"/>
      <protection hidden="1"/>
    </xf>
    <xf numFmtId="0" fontId="3" fillId="0" borderId="93" xfId="0" applyFont="1" applyBorder="1" applyAlignment="1" applyProtection="1">
      <alignment horizontal="left" vertical="center" shrinkToFit="1"/>
      <protection hidden="1"/>
    </xf>
    <xf numFmtId="0" fontId="3" fillId="0" borderId="12" xfId="0" applyFont="1" applyBorder="1" applyAlignment="1" applyProtection="1">
      <alignment horizontal="left" vertical="center" shrinkToFit="1"/>
      <protection hidden="1"/>
    </xf>
    <xf numFmtId="0" fontId="3" fillId="14" borderId="93" xfId="0" applyFont="1" applyFill="1" applyBorder="1" applyAlignment="1" applyProtection="1">
      <alignment horizontal="center" vertical="center" shrinkToFit="1"/>
      <protection hidden="1"/>
    </xf>
    <xf numFmtId="0" fontId="3" fillId="0" borderId="13" xfId="0" applyFont="1" applyBorder="1" applyAlignment="1" applyProtection="1">
      <alignment horizontal="left" vertical="center" shrinkToFit="1"/>
      <protection hidden="1"/>
    </xf>
    <xf numFmtId="0" fontId="3" fillId="0" borderId="142" xfId="0" applyFont="1" applyBorder="1" applyAlignment="1" applyProtection="1">
      <alignment horizontal="center" vertical="center" shrinkToFit="1"/>
      <protection hidden="1"/>
    </xf>
    <xf numFmtId="0" fontId="3" fillId="0" borderId="143" xfId="0" applyFont="1" applyBorder="1" applyAlignment="1" applyProtection="1">
      <alignment horizontal="center" vertical="center" shrinkToFit="1"/>
      <protection hidden="1"/>
    </xf>
    <xf numFmtId="0" fontId="3" fillId="14" borderId="14" xfId="0" applyFont="1" applyFill="1" applyBorder="1" applyAlignment="1" applyProtection="1">
      <alignment horizontal="center" vertical="center" shrinkToFit="1"/>
      <protection hidden="1"/>
    </xf>
    <xf numFmtId="0" fontId="3" fillId="2" borderId="147" xfId="0" applyFont="1" applyFill="1" applyBorder="1" applyAlignment="1" applyProtection="1">
      <alignment horizontal="center" vertical="center" shrinkToFit="1"/>
      <protection hidden="1"/>
    </xf>
    <xf numFmtId="0" fontId="3" fillId="2" borderId="148" xfId="0" applyFont="1" applyFill="1" applyBorder="1" applyAlignment="1" applyProtection="1">
      <alignment horizontal="center" vertical="center" shrinkToFit="1"/>
      <protection hidden="1"/>
    </xf>
    <xf numFmtId="0" fontId="3" fillId="2" borderId="149" xfId="0" applyFont="1" applyFill="1" applyBorder="1" applyAlignment="1" applyProtection="1">
      <alignment horizontal="center" vertical="center" shrinkToFit="1"/>
      <protection hidden="1"/>
    </xf>
    <xf numFmtId="0" fontId="3" fillId="14" borderId="87"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hidden="1"/>
    </xf>
    <xf numFmtId="0" fontId="3" fillId="2" borderId="117" xfId="0" applyFont="1" applyFill="1" applyBorder="1" applyAlignment="1" applyProtection="1">
      <alignment horizontal="center" vertical="center" shrinkToFit="1"/>
      <protection hidden="1"/>
    </xf>
    <xf numFmtId="0" fontId="3" fillId="2" borderId="20" xfId="0" applyFont="1" applyFill="1" applyBorder="1" applyAlignment="1" applyProtection="1">
      <alignment horizontal="center" vertical="center" shrinkToFit="1"/>
      <protection hidden="1"/>
    </xf>
    <xf numFmtId="0" fontId="3" fillId="2" borderId="16" xfId="0" applyFont="1" applyFill="1" applyBorder="1" applyAlignment="1" applyProtection="1">
      <alignment horizontal="center" vertical="center" shrinkToFit="1"/>
      <protection hidden="1"/>
    </xf>
    <xf numFmtId="0" fontId="3" fillId="2" borderId="84" xfId="0" applyFont="1" applyFill="1" applyBorder="1" applyAlignment="1" applyProtection="1">
      <alignment horizontal="center" vertical="center" shrinkToFit="1"/>
      <protection hidden="1"/>
    </xf>
    <xf numFmtId="0" fontId="3" fillId="2" borderId="19" xfId="0" applyFont="1" applyFill="1" applyBorder="1" applyAlignment="1" applyProtection="1">
      <alignment horizontal="center" vertical="center" shrinkToFit="1"/>
      <protection hidden="1"/>
    </xf>
    <xf numFmtId="0" fontId="3" fillId="0" borderId="141" xfId="0" applyFont="1" applyBorder="1" applyAlignment="1" applyProtection="1">
      <alignment horizontal="center" vertical="center" shrinkToFit="1"/>
      <protection hidden="1"/>
    </xf>
    <xf numFmtId="0" fontId="3" fillId="0" borderId="20" xfId="0" applyFont="1" applyBorder="1" applyAlignment="1" applyProtection="1">
      <alignment horizontal="center" vertical="center" shrinkToFit="1"/>
      <protection hidden="1"/>
    </xf>
    <xf numFmtId="0" fontId="3" fillId="14" borderId="93" xfId="0" applyFont="1" applyFill="1" applyBorder="1" applyAlignment="1" applyProtection="1">
      <alignment horizontal="center" vertical="center" shrinkToFit="1"/>
      <protection locked="0"/>
    </xf>
    <xf numFmtId="0" fontId="3" fillId="14" borderId="15" xfId="0" applyFont="1" applyFill="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hidden="1"/>
    </xf>
    <xf numFmtId="0" fontId="3" fillId="0" borderId="39" xfId="0" applyFont="1" applyBorder="1" applyAlignment="1" applyProtection="1">
      <alignment horizontal="center" vertical="center" shrinkToFit="1"/>
      <protection hidden="1"/>
    </xf>
    <xf numFmtId="0" fontId="3" fillId="0" borderId="134" xfId="0" applyFont="1" applyBorder="1" applyAlignment="1" applyProtection="1">
      <alignment horizontal="center" vertical="center" shrinkToFit="1"/>
      <protection hidden="1"/>
    </xf>
    <xf numFmtId="0" fontId="3" fillId="0" borderId="135" xfId="0" applyFont="1" applyBorder="1" applyAlignment="1" applyProtection="1">
      <alignment horizontal="center" vertical="center" shrinkToFit="1"/>
      <protection hidden="1"/>
    </xf>
    <xf numFmtId="0" fontId="3" fillId="2" borderId="153" xfId="0" applyFont="1" applyFill="1" applyBorder="1" applyAlignment="1" applyProtection="1">
      <alignment horizontal="center" vertical="center" shrinkToFit="1"/>
      <protection locked="0" hidden="1"/>
    </xf>
    <xf numFmtId="0" fontId="3" fillId="2" borderId="148" xfId="0" applyFont="1" applyFill="1" applyBorder="1" applyAlignment="1" applyProtection="1">
      <alignment horizontal="center" vertical="center" shrinkToFit="1"/>
      <protection locked="0" hidden="1"/>
    </xf>
    <xf numFmtId="0" fontId="3" fillId="0" borderId="62" xfId="0" applyFont="1" applyBorder="1" applyAlignment="1" applyProtection="1">
      <alignment horizontal="center" vertical="center" shrinkToFit="1"/>
      <protection hidden="1"/>
    </xf>
    <xf numFmtId="0" fontId="3" fillId="0" borderId="8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shrinkToFit="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18" xfId="0" applyFont="1" applyBorder="1" applyAlignment="1" applyProtection="1">
      <alignment horizontal="left" vertical="center"/>
      <protection hidden="1"/>
    </xf>
    <xf numFmtId="0" fontId="3" fillId="0" borderId="85" xfId="0" applyFont="1" applyBorder="1" applyAlignment="1" applyProtection="1">
      <alignment horizontal="left" vertical="center"/>
      <protection hidden="1"/>
    </xf>
    <xf numFmtId="0" fontId="3" fillId="0" borderId="86" xfId="0" applyFont="1" applyBorder="1" applyAlignment="1" applyProtection="1">
      <alignment horizontal="left" vertical="center"/>
      <protection hidden="1"/>
    </xf>
    <xf numFmtId="0" fontId="3" fillId="15" borderId="18" xfId="0" applyFont="1" applyFill="1" applyBorder="1" applyAlignment="1" applyProtection="1">
      <alignment horizontal="center" vertical="center" wrapText="1"/>
      <protection hidden="1"/>
    </xf>
    <xf numFmtId="0" fontId="3" fillId="15" borderId="85" xfId="0" applyFont="1" applyFill="1" applyBorder="1" applyAlignment="1" applyProtection="1">
      <alignment horizontal="center" vertical="center" wrapText="1"/>
      <protection hidden="1"/>
    </xf>
    <xf numFmtId="0" fontId="3" fillId="15" borderId="86" xfId="0" applyFont="1" applyFill="1" applyBorder="1" applyAlignment="1" applyProtection="1">
      <alignment horizontal="center" vertical="center" wrapText="1"/>
      <protection hidden="1"/>
    </xf>
    <xf numFmtId="0" fontId="3" fillId="15" borderId="18" xfId="0" applyFont="1" applyFill="1" applyBorder="1" applyAlignment="1" applyProtection="1">
      <alignment horizontal="center" vertical="center"/>
      <protection hidden="1"/>
    </xf>
    <xf numFmtId="0" fontId="3" fillId="15" borderId="85" xfId="0" applyFont="1" applyFill="1" applyBorder="1" applyAlignment="1" applyProtection="1">
      <alignment horizontal="center" vertical="center"/>
      <protection hidden="1"/>
    </xf>
    <xf numFmtId="0" fontId="3" fillId="15" borderId="86" xfId="0" applyFont="1" applyFill="1" applyBorder="1" applyAlignment="1" applyProtection="1">
      <alignment horizontal="center" vertical="center"/>
      <protection hidden="1"/>
    </xf>
    <xf numFmtId="0" fontId="3" fillId="0" borderId="17" xfId="0" applyFont="1" applyBorder="1" applyAlignment="1" applyProtection="1">
      <alignment horizontal="left" vertical="center"/>
      <protection hidden="1"/>
    </xf>
    <xf numFmtId="0" fontId="3" fillId="0" borderId="117" xfId="0" applyFont="1" applyBorder="1" applyAlignment="1" applyProtection="1">
      <alignment horizontal="left" vertical="center"/>
      <protection hidden="1"/>
    </xf>
    <xf numFmtId="0" fontId="3" fillId="0" borderId="20" xfId="0" applyFont="1" applyBorder="1" applyAlignment="1" applyProtection="1">
      <alignment horizontal="left" vertical="center"/>
      <protection hidden="1"/>
    </xf>
    <xf numFmtId="0" fontId="3" fillId="15" borderId="17" xfId="0" applyFont="1" applyFill="1" applyBorder="1" applyAlignment="1" applyProtection="1">
      <alignment horizontal="center" vertical="center" wrapText="1"/>
      <protection hidden="1"/>
    </xf>
    <xf numFmtId="0" fontId="3" fillId="15" borderId="117" xfId="0" applyFont="1" applyFill="1" applyBorder="1" applyAlignment="1" applyProtection="1">
      <alignment horizontal="center" vertical="center" wrapText="1"/>
      <protection hidden="1"/>
    </xf>
    <xf numFmtId="0" fontId="3" fillId="15" borderId="20" xfId="0" applyFont="1" applyFill="1" applyBorder="1" applyAlignment="1" applyProtection="1">
      <alignment horizontal="center" vertical="center" wrapText="1"/>
      <protection hidden="1"/>
    </xf>
    <xf numFmtId="0" fontId="3" fillId="15" borderId="17" xfId="0" applyFont="1" applyFill="1" applyBorder="1" applyAlignment="1" applyProtection="1">
      <alignment horizontal="center" vertical="center"/>
      <protection hidden="1"/>
    </xf>
    <xf numFmtId="0" fontId="3" fillId="15" borderId="117" xfId="0" applyFont="1" applyFill="1" applyBorder="1" applyAlignment="1" applyProtection="1">
      <alignment horizontal="center" vertical="center"/>
      <protection hidden="1"/>
    </xf>
    <xf numFmtId="0" fontId="3" fillId="15" borderId="20" xfId="0" applyFont="1" applyFill="1" applyBorder="1" applyAlignment="1" applyProtection="1">
      <alignment horizontal="center" vertical="center"/>
      <protection hidden="1"/>
    </xf>
    <xf numFmtId="0" fontId="34" fillId="0" borderId="116" xfId="0" applyFont="1" applyBorder="1" applyAlignment="1" applyProtection="1">
      <alignment horizontal="left" vertical="center" wrapText="1"/>
      <protection hidden="1"/>
    </xf>
    <xf numFmtId="0" fontId="34" fillId="0" borderId="50" xfId="0" applyFont="1" applyBorder="1" applyAlignment="1" applyProtection="1">
      <alignment horizontal="left" vertical="center" wrapText="1"/>
      <protection hidden="1"/>
    </xf>
    <xf numFmtId="0" fontId="34" fillId="0" borderId="42" xfId="0" applyFont="1" applyBorder="1" applyAlignment="1" applyProtection="1">
      <alignment horizontal="left" vertical="center" wrapText="1"/>
      <protection hidden="1"/>
    </xf>
    <xf numFmtId="0" fontId="34" fillId="13" borderId="110" xfId="0" applyFont="1" applyFill="1" applyBorder="1" applyAlignment="1" applyProtection="1">
      <alignment horizontal="center" vertical="center" wrapText="1"/>
      <protection locked="0"/>
    </xf>
    <xf numFmtId="0" fontId="34" fillId="13" borderId="21" xfId="0" applyFont="1" applyFill="1" applyBorder="1" applyAlignment="1" applyProtection="1">
      <alignment horizontal="center" vertical="center" wrapText="1"/>
      <protection locked="0"/>
    </xf>
    <xf numFmtId="0" fontId="34" fillId="13" borderId="127" xfId="0" applyFont="1" applyFill="1" applyBorder="1" applyAlignment="1" applyProtection="1">
      <alignment horizontal="center" vertical="center" wrapText="1"/>
      <protection locked="0"/>
    </xf>
    <xf numFmtId="0" fontId="30" fillId="13" borderId="110" xfId="0" applyFont="1" applyFill="1" applyBorder="1" applyAlignment="1" applyProtection="1">
      <alignment horizontal="center" vertical="center"/>
      <protection locked="0"/>
    </xf>
    <xf numFmtId="0" fontId="30" fillId="13" borderId="21" xfId="0" applyFont="1" applyFill="1" applyBorder="1" applyAlignment="1" applyProtection="1">
      <alignment horizontal="center" vertical="center"/>
      <protection locked="0"/>
    </xf>
    <xf numFmtId="0" fontId="30" fillId="13" borderId="127" xfId="0" applyFont="1" applyFill="1" applyBorder="1" applyAlignment="1" applyProtection="1">
      <alignment horizontal="center" vertical="center"/>
      <protection locked="0"/>
    </xf>
    <xf numFmtId="0" fontId="30" fillId="0" borderId="50" xfId="0" applyFont="1" applyBorder="1" applyAlignment="1" applyProtection="1">
      <alignment horizontal="left" vertical="top" wrapText="1"/>
      <protection hidden="1"/>
    </xf>
    <xf numFmtId="0" fontId="3" fillId="0" borderId="116"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34" fillId="2" borderId="110" xfId="0" applyFont="1" applyFill="1" applyBorder="1" applyAlignment="1" applyProtection="1">
      <alignment horizontal="left" vertical="top" wrapText="1"/>
      <protection locked="0"/>
    </xf>
    <xf numFmtId="0" fontId="34" fillId="2" borderId="21" xfId="0" applyFont="1" applyFill="1" applyBorder="1" applyAlignment="1" applyProtection="1">
      <alignment horizontal="left" vertical="top" wrapText="1"/>
      <protection locked="0"/>
    </xf>
    <xf numFmtId="0" fontId="34" fillId="2" borderId="127" xfId="0" applyFont="1" applyFill="1" applyBorder="1" applyAlignment="1" applyProtection="1">
      <alignment horizontal="left" vertical="top" wrapText="1"/>
      <protection locked="0"/>
    </xf>
    <xf numFmtId="0" fontId="35" fillId="14" borderId="110" xfId="0" applyFont="1" applyFill="1" applyBorder="1" applyAlignment="1" applyProtection="1">
      <alignment horizontal="center" vertical="center"/>
      <protection locked="0"/>
    </xf>
    <xf numFmtId="0" fontId="35" fillId="14" borderId="21" xfId="0" applyFont="1" applyFill="1" applyBorder="1" applyAlignment="1" applyProtection="1">
      <alignment horizontal="center" vertical="center"/>
      <protection locked="0"/>
    </xf>
    <xf numFmtId="0" fontId="35" fillId="14" borderId="127" xfId="0" applyFont="1" applyFill="1" applyBorder="1" applyAlignment="1" applyProtection="1">
      <alignment horizontal="center" vertical="center"/>
      <protection locked="0"/>
    </xf>
    <xf numFmtId="0" fontId="3" fillId="0" borderId="50"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2" fillId="0" borderId="130" xfId="0" applyFont="1" applyBorder="1" applyAlignment="1" applyProtection="1">
      <alignment horizontal="center" vertical="center"/>
      <protection hidden="1"/>
    </xf>
    <xf numFmtId="0" fontId="32" fillId="0" borderId="131" xfId="0" applyFont="1" applyBorder="1" applyAlignment="1" applyProtection="1">
      <alignment horizontal="center" vertical="center"/>
      <protection hidden="1"/>
    </xf>
    <xf numFmtId="0" fontId="32" fillId="0" borderId="132" xfId="0" applyFont="1" applyBorder="1" applyAlignment="1" applyProtection="1">
      <alignment horizontal="center" vertical="center"/>
      <protection hidden="1"/>
    </xf>
    <xf numFmtId="0" fontId="32" fillId="0" borderId="133" xfId="0" applyFont="1" applyBorder="1" applyAlignment="1" applyProtection="1">
      <alignment horizontal="center" vertical="center"/>
      <protection hidden="1"/>
    </xf>
    <xf numFmtId="0" fontId="33" fillId="0" borderId="130" xfId="0" applyFont="1" applyBorder="1" applyAlignment="1" applyProtection="1">
      <alignment horizontal="center" vertical="center" shrinkToFit="1"/>
      <protection hidden="1"/>
    </xf>
    <xf numFmtId="0" fontId="33" fillId="0" borderId="131" xfId="0" applyFont="1" applyBorder="1" applyAlignment="1" applyProtection="1">
      <alignment horizontal="center" vertical="center" shrinkToFit="1"/>
      <protection hidden="1"/>
    </xf>
    <xf numFmtId="0" fontId="33" fillId="0" borderId="132" xfId="0" applyFont="1" applyBorder="1" applyAlignment="1" applyProtection="1">
      <alignment horizontal="center" vertical="center" shrinkToFit="1"/>
      <protection hidden="1"/>
    </xf>
    <xf numFmtId="0" fontId="33" fillId="0" borderId="133" xfId="0" applyFont="1" applyBorder="1" applyAlignment="1" applyProtection="1">
      <alignment horizontal="center" vertical="center" shrinkToFit="1"/>
      <protection hidden="1"/>
    </xf>
    <xf numFmtId="0" fontId="3" fillId="0" borderId="33"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3" fillId="0" borderId="32" xfId="0" applyFont="1" applyBorder="1" applyAlignment="1" applyProtection="1">
      <alignment horizontal="center" vertical="center" wrapText="1"/>
      <protection hidden="1"/>
    </xf>
    <xf numFmtId="0" fontId="3" fillId="0" borderId="16" xfId="0" applyFont="1" applyBorder="1" applyAlignment="1" applyProtection="1">
      <alignment horizontal="left" vertical="center"/>
      <protection hidden="1"/>
    </xf>
    <xf numFmtId="0" fontId="3" fillId="0" borderId="84" xfId="0" applyFont="1" applyBorder="1" applyAlignment="1" applyProtection="1">
      <alignment horizontal="left" vertical="center"/>
      <protection hidden="1"/>
    </xf>
    <xf numFmtId="0" fontId="3" fillId="0" borderId="19" xfId="0" applyFont="1" applyBorder="1" applyAlignment="1" applyProtection="1">
      <alignment horizontal="left" vertical="center"/>
      <protection hidden="1"/>
    </xf>
    <xf numFmtId="0" fontId="3" fillId="15" borderId="16" xfId="0" applyFont="1" applyFill="1" applyBorder="1" applyAlignment="1" applyProtection="1">
      <alignment horizontal="center" vertical="center" wrapText="1"/>
      <protection hidden="1"/>
    </xf>
    <xf numFmtId="0" fontId="3" fillId="15" borderId="84" xfId="0" applyFont="1" applyFill="1" applyBorder="1" applyAlignment="1" applyProtection="1">
      <alignment horizontal="center" vertical="center" wrapText="1"/>
      <protection hidden="1"/>
    </xf>
    <xf numFmtId="0" fontId="3" fillId="15" borderId="19" xfId="0" applyFont="1" applyFill="1" applyBorder="1" applyAlignment="1" applyProtection="1">
      <alignment horizontal="center" vertical="center" wrapText="1"/>
      <protection hidden="1"/>
    </xf>
    <xf numFmtId="0" fontId="3" fillId="15" borderId="16" xfId="0" applyFont="1" applyFill="1" applyBorder="1" applyAlignment="1" applyProtection="1">
      <alignment horizontal="center" vertical="center"/>
      <protection hidden="1"/>
    </xf>
    <xf numFmtId="0" fontId="3" fillId="15" borderId="84" xfId="0" applyFont="1" applyFill="1" applyBorder="1" applyAlignment="1" applyProtection="1">
      <alignment horizontal="center" vertical="center"/>
      <protection hidden="1"/>
    </xf>
    <xf numFmtId="0" fontId="3" fillId="15" borderId="19" xfId="0" applyFont="1" applyFill="1" applyBorder="1" applyAlignment="1" applyProtection="1">
      <alignment horizontal="center" vertical="center"/>
      <protection hidden="1"/>
    </xf>
    <xf numFmtId="0" fontId="33" fillId="0" borderId="18" xfId="0" applyFont="1" applyBorder="1" applyAlignment="1" applyProtection="1">
      <alignment horizontal="center" vertical="center" shrinkToFit="1"/>
      <protection hidden="1"/>
    </xf>
    <xf numFmtId="0" fontId="33" fillId="0" borderId="86"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shrinkToFit="1"/>
      <protection locked="0"/>
    </xf>
    <xf numFmtId="0" fontId="3" fillId="2" borderId="117"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14" borderId="17" xfId="0" applyFont="1" applyFill="1" applyBorder="1" applyAlignment="1" applyProtection="1">
      <alignment horizontal="center" vertical="center" shrinkToFit="1"/>
      <protection hidden="1"/>
    </xf>
    <xf numFmtId="0" fontId="3" fillId="14" borderId="117" xfId="0" applyFont="1" applyFill="1" applyBorder="1" applyAlignment="1" applyProtection="1">
      <alignment horizontal="center" vertical="center" shrinkToFit="1"/>
      <protection hidden="1"/>
    </xf>
    <xf numFmtId="0" fontId="3" fillId="14" borderId="20" xfId="0" applyFont="1" applyFill="1" applyBorder="1" applyAlignment="1" applyProtection="1">
      <alignment horizontal="center" vertical="center" shrinkToFit="1"/>
      <protection hidden="1"/>
    </xf>
    <xf numFmtId="0" fontId="3" fillId="0" borderId="124" xfId="0" applyFont="1" applyBorder="1" applyAlignment="1" applyProtection="1">
      <alignment horizontal="center" vertical="center" shrinkToFit="1"/>
      <protection hidden="1"/>
    </xf>
    <xf numFmtId="0" fontId="33" fillId="0" borderId="128" xfId="0" applyFont="1" applyBorder="1" applyAlignment="1" applyProtection="1">
      <alignment horizontal="center" vertical="center" shrinkToFit="1"/>
      <protection hidden="1"/>
    </xf>
    <xf numFmtId="0" fontId="33" fillId="0" borderId="129" xfId="0" applyFont="1" applyBorder="1" applyAlignment="1" applyProtection="1">
      <alignment horizontal="center" vertical="center" shrinkToFit="1"/>
      <protection hidden="1"/>
    </xf>
    <xf numFmtId="0" fontId="3" fillId="14" borderId="18" xfId="0" applyFont="1" applyFill="1" applyBorder="1" applyAlignment="1" applyProtection="1">
      <alignment horizontal="center" vertical="center" shrinkToFit="1"/>
      <protection hidden="1"/>
    </xf>
    <xf numFmtId="0" fontId="3" fillId="14" borderId="86" xfId="0" applyFont="1" applyFill="1" applyBorder="1" applyAlignment="1" applyProtection="1">
      <alignment horizontal="center" vertical="center" shrinkToFit="1"/>
      <protection hidden="1"/>
    </xf>
    <xf numFmtId="0" fontId="3" fillId="2" borderId="18" xfId="0" applyFont="1" applyFill="1" applyBorder="1" applyAlignment="1" applyProtection="1">
      <alignment horizontal="center" vertical="center" shrinkToFit="1"/>
      <protection locked="0"/>
    </xf>
    <xf numFmtId="0" fontId="3" fillId="2" borderId="85" xfId="0" applyFont="1" applyFill="1" applyBorder="1" applyAlignment="1" applyProtection="1">
      <alignment horizontal="center" vertical="center" shrinkToFit="1"/>
      <protection locked="0"/>
    </xf>
    <xf numFmtId="0" fontId="3" fillId="2" borderId="86" xfId="0" applyFont="1" applyFill="1" applyBorder="1" applyAlignment="1" applyProtection="1">
      <alignment horizontal="center" vertical="center" shrinkToFit="1"/>
      <protection locked="0"/>
    </xf>
    <xf numFmtId="0" fontId="3" fillId="14" borderId="85" xfId="0" applyFont="1" applyFill="1" applyBorder="1" applyAlignment="1" applyProtection="1">
      <alignment horizontal="center" vertical="center" shrinkToFit="1"/>
      <protection hidden="1"/>
    </xf>
    <xf numFmtId="0" fontId="3" fillId="0" borderId="18" xfId="0" applyFont="1" applyBorder="1" applyAlignment="1" applyProtection="1">
      <alignment horizontal="center" vertical="center" textRotation="255"/>
      <protection hidden="1"/>
    </xf>
    <xf numFmtId="0" fontId="3" fillId="0" borderId="85" xfId="0" applyFont="1" applyBorder="1" applyAlignment="1" applyProtection="1">
      <alignment horizontal="center" vertical="center"/>
      <protection hidden="1"/>
    </xf>
    <xf numFmtId="56" fontId="3" fillId="2" borderId="85" xfId="0" applyNumberFormat="1" applyFont="1" applyFill="1" applyBorder="1" applyAlignment="1" applyProtection="1">
      <alignment horizontal="left" vertical="center" shrinkToFit="1"/>
      <protection locked="0" hidden="1"/>
    </xf>
    <xf numFmtId="0" fontId="3" fillId="2" borderId="85" xfId="0" applyFont="1" applyFill="1" applyBorder="1" applyAlignment="1" applyProtection="1">
      <alignment horizontal="left" vertical="center" shrinkToFit="1"/>
      <protection locked="0" hidden="1"/>
    </xf>
    <xf numFmtId="0" fontId="3" fillId="2" borderId="86" xfId="0" applyFont="1" applyFill="1" applyBorder="1" applyAlignment="1" applyProtection="1">
      <alignment horizontal="left" vertical="center" shrinkToFit="1"/>
      <protection locked="0" hidden="1"/>
    </xf>
    <xf numFmtId="0" fontId="3" fillId="0" borderId="18" xfId="0" applyFont="1" applyBorder="1" applyAlignment="1" applyProtection="1">
      <alignment horizontal="center" vertical="center" wrapText="1" shrinkToFit="1"/>
      <protection hidden="1"/>
    </xf>
    <xf numFmtId="0" fontId="3" fillId="0" borderId="86" xfId="0" applyFont="1" applyBorder="1" applyAlignment="1" applyProtection="1">
      <alignment horizontal="center" vertical="center" wrapText="1" shrinkToFit="1"/>
      <protection hidden="1"/>
    </xf>
    <xf numFmtId="0" fontId="3" fillId="0" borderId="18"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0" fillId="0" borderId="0" xfId="0" applyAlignment="1" applyProtection="1">
      <alignment horizontal="center" vertical="center"/>
      <protection hidden="1"/>
    </xf>
    <xf numFmtId="0" fontId="3" fillId="0" borderId="22" xfId="0" applyFont="1" applyBorder="1" applyAlignment="1" applyProtection="1">
      <alignment horizontal="center" vertical="center" shrinkToFit="1"/>
      <protection hidden="1"/>
    </xf>
    <xf numFmtId="0" fontId="3" fillId="0" borderId="32" xfId="0" applyFont="1" applyBorder="1" applyAlignment="1" applyProtection="1">
      <alignment horizontal="center" vertical="center" shrinkToFit="1"/>
      <protection hidden="1"/>
    </xf>
    <xf numFmtId="0" fontId="33" fillId="0" borderId="16" xfId="0" applyFont="1" applyBorder="1" applyAlignment="1" applyProtection="1">
      <alignment horizontal="center" vertical="center" shrinkToFit="1"/>
      <protection hidden="1"/>
    </xf>
    <xf numFmtId="0" fontId="33" fillId="0" borderId="19" xfId="0" applyFont="1" applyBorder="1" applyAlignment="1" applyProtection="1">
      <alignment horizontal="center" vertical="center" shrinkToFit="1"/>
      <protection hidden="1"/>
    </xf>
    <xf numFmtId="0" fontId="3" fillId="14" borderId="16" xfId="0" applyFont="1" applyFill="1" applyBorder="1" applyAlignment="1" applyProtection="1">
      <alignment horizontal="center" vertical="center" shrinkToFit="1"/>
      <protection hidden="1"/>
    </xf>
    <xf numFmtId="0" fontId="3" fillId="14" borderId="19" xfId="0" applyFont="1" applyFill="1" applyBorder="1" applyAlignment="1" applyProtection="1">
      <alignment horizontal="center" vertical="center" shrinkToFit="1"/>
      <protection hidden="1"/>
    </xf>
    <xf numFmtId="0" fontId="3" fillId="2" borderId="16" xfId="0" applyFont="1" applyFill="1" applyBorder="1" applyAlignment="1" applyProtection="1">
      <alignment horizontal="center" vertical="center" shrinkToFit="1"/>
      <protection locked="0"/>
    </xf>
    <xf numFmtId="0" fontId="3" fillId="2" borderId="84"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14" borderId="84" xfId="0" applyFont="1" applyFill="1" applyBorder="1" applyAlignment="1" applyProtection="1">
      <alignment horizontal="center" vertical="center" shrinkToFit="1"/>
      <protection hidden="1"/>
    </xf>
    <xf numFmtId="0" fontId="3" fillId="2" borderId="13" xfId="0" applyFont="1" applyFill="1" applyBorder="1" applyAlignment="1" applyProtection="1">
      <alignment horizontal="center" vertical="center" shrinkToFit="1"/>
      <protection locked="0"/>
    </xf>
    <xf numFmtId="0" fontId="3" fillId="14" borderId="13"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13" borderId="18" xfId="0" applyFont="1" applyFill="1" applyBorder="1" applyAlignment="1" applyProtection="1">
      <alignment horizontal="center" vertical="center" shrinkToFit="1"/>
      <protection locked="0"/>
    </xf>
    <xf numFmtId="0" fontId="3" fillId="13" borderId="85" xfId="0" applyFont="1" applyFill="1" applyBorder="1" applyAlignment="1" applyProtection="1">
      <alignment horizontal="center" vertical="center" shrinkToFit="1"/>
      <protection locked="0"/>
    </xf>
    <xf numFmtId="0" fontId="3" fillId="13" borderId="86" xfId="0" applyFont="1" applyFill="1" applyBorder="1" applyAlignment="1" applyProtection="1">
      <alignment horizontal="center" vertical="center" shrinkToFit="1"/>
      <protection locked="0"/>
    </xf>
    <xf numFmtId="0" fontId="3" fillId="13" borderId="17" xfId="0" applyFont="1" applyFill="1" applyBorder="1" applyAlignment="1" applyProtection="1">
      <alignment horizontal="center" vertical="center" shrinkToFit="1"/>
      <protection locked="0"/>
    </xf>
    <xf numFmtId="0" fontId="3" fillId="13" borderId="117" xfId="0" applyFont="1" applyFill="1" applyBorder="1" applyAlignment="1" applyProtection="1">
      <alignment horizontal="center" vertical="center" shrinkToFit="1"/>
      <protection locked="0"/>
    </xf>
    <xf numFmtId="0" fontId="3" fillId="13" borderId="20" xfId="0" applyFont="1" applyFill="1" applyBorder="1" applyAlignment="1" applyProtection="1">
      <alignment horizontal="center" vertical="center" shrinkToFit="1"/>
      <protection locked="0"/>
    </xf>
    <xf numFmtId="56" fontId="3" fillId="2" borderId="12" xfId="0" applyNumberFormat="1"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locked="0"/>
    </xf>
    <xf numFmtId="0" fontId="3" fillId="13" borderId="16" xfId="0" applyFont="1" applyFill="1" applyBorder="1" applyAlignment="1" applyProtection="1">
      <alignment horizontal="center" vertical="center" shrinkToFit="1"/>
      <protection locked="0"/>
    </xf>
    <xf numFmtId="0" fontId="3" fillId="13" borderId="84" xfId="0" applyFont="1" applyFill="1" applyBorder="1" applyAlignment="1" applyProtection="1">
      <alignment horizontal="center" vertical="center" shrinkToFit="1"/>
      <protection locked="0"/>
    </xf>
    <xf numFmtId="0" fontId="3" fillId="13" borderId="19" xfId="0" applyFont="1" applyFill="1" applyBorder="1" applyAlignment="1" applyProtection="1">
      <alignment horizontal="center" vertical="center" shrinkToFit="1"/>
      <protection locked="0"/>
    </xf>
    <xf numFmtId="0" fontId="33" fillId="0" borderId="130" xfId="0" applyFont="1" applyBorder="1" applyAlignment="1" applyProtection="1">
      <alignment horizontal="center" vertical="center"/>
      <protection hidden="1"/>
    </xf>
    <xf numFmtId="0" fontId="33" fillId="0" borderId="131" xfId="0" applyFont="1" applyBorder="1" applyAlignment="1" applyProtection="1">
      <alignment horizontal="center" vertical="center"/>
      <protection hidden="1"/>
    </xf>
    <xf numFmtId="0" fontId="33" fillId="0" borderId="132" xfId="0" applyFont="1" applyBorder="1" applyAlignment="1" applyProtection="1">
      <alignment horizontal="center" vertical="center"/>
      <protection hidden="1"/>
    </xf>
    <xf numFmtId="0" fontId="33" fillId="0" borderId="133" xfId="0" applyFont="1" applyBorder="1" applyAlignment="1" applyProtection="1">
      <alignment horizontal="center" vertical="center"/>
      <protection hidden="1"/>
    </xf>
    <xf numFmtId="56" fontId="3" fillId="2" borderId="11" xfId="0" applyNumberFormat="1"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13" borderId="11" xfId="0" applyFont="1" applyFill="1" applyBorder="1" applyAlignment="1" applyProtection="1">
      <alignment horizontal="center" vertical="center" shrinkToFit="1"/>
      <protection locked="0"/>
    </xf>
    <xf numFmtId="0" fontId="9" fillId="0" borderId="13" xfId="0" applyFont="1" applyBorder="1" applyAlignment="1" applyProtection="1">
      <alignment horizontal="left" vertical="center"/>
      <protection hidden="1"/>
    </xf>
    <xf numFmtId="0" fontId="3" fillId="0" borderId="13" xfId="0" applyFont="1" applyBorder="1" applyAlignment="1" applyProtection="1">
      <alignment horizontal="center" vertical="center"/>
      <protection hidden="1"/>
    </xf>
    <xf numFmtId="0" fontId="3" fillId="13" borderId="13" xfId="0" applyFont="1" applyFill="1" applyBorder="1" applyAlignment="1" applyProtection="1">
      <alignment horizontal="center" vertical="center"/>
      <protection locked="0"/>
    </xf>
    <xf numFmtId="0" fontId="3" fillId="14" borderId="13" xfId="0" applyFont="1" applyFill="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3" fillId="0" borderId="128" xfId="0" applyFont="1" applyBorder="1" applyAlignment="1" applyProtection="1">
      <alignment horizontal="center" vertical="center"/>
      <protection hidden="1"/>
    </xf>
    <xf numFmtId="0" fontId="33" fillId="0" borderId="129" xfId="0" applyFont="1" applyBorder="1" applyAlignment="1" applyProtection="1">
      <alignment horizontal="center" vertical="center"/>
      <protection hidden="1"/>
    </xf>
    <xf numFmtId="0" fontId="9" fillId="0" borderId="12"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33" fillId="0" borderId="18" xfId="0" applyFont="1" applyBorder="1" applyAlignment="1" applyProtection="1">
      <alignment horizontal="center" vertical="center"/>
      <protection hidden="1"/>
    </xf>
    <xf numFmtId="0" fontId="33" fillId="0" borderId="86" xfId="0" applyFont="1" applyBorder="1" applyAlignment="1" applyProtection="1">
      <alignment horizontal="center" vertical="center"/>
      <protection hidden="1"/>
    </xf>
    <xf numFmtId="0" fontId="9" fillId="0" borderId="14" xfId="0" applyFont="1" applyBorder="1" applyAlignment="1" applyProtection="1">
      <alignment horizontal="left" vertical="center"/>
      <protection hidden="1"/>
    </xf>
    <xf numFmtId="0" fontId="3" fillId="0" borderId="14" xfId="0" applyFont="1" applyBorder="1" applyAlignment="1" applyProtection="1">
      <alignment horizontal="center" vertical="center"/>
      <protection hidden="1"/>
    </xf>
    <xf numFmtId="0" fontId="3" fillId="13" borderId="14" xfId="0" applyFont="1" applyFill="1" applyBorder="1" applyAlignment="1" applyProtection="1">
      <alignment horizontal="center" vertical="center"/>
      <protection locked="0"/>
    </xf>
    <xf numFmtId="0" fontId="3" fillId="14" borderId="14" xfId="0" applyFont="1" applyFill="1" applyBorder="1" applyAlignment="1" applyProtection="1">
      <alignment horizontal="center" vertical="center"/>
      <protection hidden="1"/>
    </xf>
    <xf numFmtId="0" fontId="3" fillId="0" borderId="86" xfId="0" applyFont="1" applyBorder="1" applyAlignment="1" applyProtection="1">
      <alignment horizontal="center" vertical="center"/>
      <protection hidden="1"/>
    </xf>
    <xf numFmtId="0" fontId="3" fillId="14" borderId="121" xfId="0" applyFont="1" applyFill="1" applyBorder="1" applyAlignment="1" applyProtection="1">
      <alignment horizontal="center" vertical="center"/>
      <protection hidden="1"/>
    </xf>
    <xf numFmtId="0" fontId="3" fillId="14" borderId="124" xfId="0" applyFont="1" applyFill="1" applyBorder="1" applyAlignment="1" applyProtection="1">
      <alignment horizontal="center" vertical="center"/>
      <protection hidden="1"/>
    </xf>
    <xf numFmtId="0" fontId="3" fillId="14" borderId="55" xfId="0" applyFont="1" applyFill="1" applyBorder="1" applyAlignment="1" applyProtection="1">
      <alignment horizontal="center" vertical="center"/>
      <protection hidden="1"/>
    </xf>
    <xf numFmtId="0" fontId="3" fillId="14" borderId="125" xfId="0" applyFont="1" applyFill="1" applyBorder="1" applyAlignment="1" applyProtection="1">
      <alignment horizontal="center" vertical="center"/>
      <protection hidden="1"/>
    </xf>
    <xf numFmtId="0" fontId="3" fillId="14" borderId="110" xfId="0" applyFont="1" applyFill="1" applyBorder="1" applyAlignment="1" applyProtection="1">
      <alignment horizontal="center" vertical="center"/>
      <protection hidden="1"/>
    </xf>
    <xf numFmtId="0" fontId="3" fillId="14" borderId="127" xfId="0" applyFont="1" applyFill="1" applyBorder="1" applyAlignment="1" applyProtection="1">
      <alignment horizontal="center" vertical="center"/>
      <protection hidden="1"/>
    </xf>
    <xf numFmtId="0" fontId="9" fillId="0" borderId="12" xfId="0" applyFont="1" applyBorder="1" applyAlignment="1" applyProtection="1">
      <alignment horizontal="left" vertical="center"/>
      <protection hidden="1"/>
    </xf>
    <xf numFmtId="0" fontId="3" fillId="13" borderId="12" xfId="0" applyFont="1" applyFill="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3" fillId="13" borderId="12" xfId="0" applyFont="1" applyFill="1" applyBorder="1" applyAlignment="1" applyProtection="1">
      <alignment horizontal="center" vertical="center"/>
      <protection locked="0"/>
    </xf>
    <xf numFmtId="0" fontId="3" fillId="14" borderId="12" xfId="0" applyFont="1" applyFill="1" applyBorder="1" applyAlignment="1" applyProtection="1">
      <alignment horizontal="center" vertical="center"/>
      <protection hidden="1"/>
    </xf>
    <xf numFmtId="0" fontId="33" fillId="0" borderId="16" xfId="0" applyFont="1" applyBorder="1" applyAlignment="1" applyProtection="1">
      <alignment horizontal="center" vertical="center"/>
      <protection hidden="1"/>
    </xf>
    <xf numFmtId="0" fontId="33" fillId="0" borderId="19" xfId="0" applyFont="1" applyBorder="1" applyAlignment="1" applyProtection="1">
      <alignment horizontal="center" vertical="center"/>
      <protection hidden="1"/>
    </xf>
    <xf numFmtId="0" fontId="33" fillId="0" borderId="17" xfId="0" applyFont="1" applyBorder="1" applyAlignment="1" applyProtection="1">
      <alignment horizontal="center" vertical="center"/>
      <protection hidden="1"/>
    </xf>
    <xf numFmtId="0" fontId="33" fillId="0" borderId="20" xfId="0" applyFont="1" applyBorder="1" applyAlignment="1" applyProtection="1">
      <alignment horizontal="center" vertical="center"/>
      <protection hidden="1"/>
    </xf>
    <xf numFmtId="0" fontId="9" fillId="0" borderId="13" xfId="0" applyFont="1" applyBorder="1" applyAlignment="1" applyProtection="1">
      <alignment horizontal="left" vertical="center" shrinkToFit="1"/>
      <protection hidden="1"/>
    </xf>
    <xf numFmtId="0" fontId="9" fillId="0" borderId="18" xfId="0" applyFont="1" applyBorder="1" applyAlignment="1" applyProtection="1">
      <alignment horizontal="left" vertical="center"/>
      <protection hidden="1"/>
    </xf>
    <xf numFmtId="0" fontId="9" fillId="0" borderId="85" xfId="0" applyFont="1" applyBorder="1" applyAlignment="1" applyProtection="1">
      <alignment horizontal="left" vertical="center"/>
      <protection hidden="1"/>
    </xf>
    <xf numFmtId="0" fontId="9" fillId="0" borderId="86" xfId="0" applyFont="1" applyBorder="1" applyAlignment="1" applyProtection="1">
      <alignment horizontal="left" vertical="center"/>
      <protection hidden="1"/>
    </xf>
    <xf numFmtId="0" fontId="3" fillId="13" borderId="18" xfId="0" applyFont="1" applyFill="1" applyBorder="1" applyAlignment="1" applyProtection="1">
      <alignment horizontal="center" vertical="center"/>
      <protection locked="0"/>
    </xf>
    <xf numFmtId="0" fontId="3" fillId="13" borderId="85" xfId="0" applyFont="1" applyFill="1" applyBorder="1" applyAlignment="1" applyProtection="1">
      <alignment horizontal="center" vertical="center"/>
      <protection locked="0"/>
    </xf>
    <xf numFmtId="0" fontId="3" fillId="13" borderId="86" xfId="0" applyFont="1" applyFill="1" applyBorder="1" applyAlignment="1" applyProtection="1">
      <alignment horizontal="center" vertical="center"/>
      <protection locked="0"/>
    </xf>
    <xf numFmtId="0" fontId="3" fillId="14" borderId="18" xfId="0" applyFont="1" applyFill="1" applyBorder="1" applyAlignment="1" applyProtection="1">
      <alignment horizontal="center" vertical="center"/>
      <protection hidden="1"/>
    </xf>
    <xf numFmtId="0" fontId="3" fillId="14" borderId="85" xfId="0" applyFont="1" applyFill="1" applyBorder="1" applyAlignment="1" applyProtection="1">
      <alignment horizontal="center" vertical="center"/>
      <protection hidden="1"/>
    </xf>
    <xf numFmtId="0" fontId="3" fillId="14" borderId="86" xfId="0" applyFont="1" applyFill="1" applyBorder="1" applyAlignment="1" applyProtection="1">
      <alignment horizontal="center" vertical="center"/>
      <protection hidden="1"/>
    </xf>
    <xf numFmtId="0" fontId="9" fillId="0" borderId="87" xfId="0" applyFont="1" applyBorder="1" applyAlignment="1" applyProtection="1">
      <alignment horizontal="center" vertical="center" textRotation="255"/>
      <protection hidden="1"/>
    </xf>
    <xf numFmtId="0" fontId="9" fillId="0" borderId="44" xfId="0" applyFont="1" applyBorder="1" applyAlignment="1" applyProtection="1">
      <alignment horizontal="center" vertical="center" textRotation="255"/>
      <protection hidden="1"/>
    </xf>
    <xf numFmtId="0" fontId="9" fillId="0" borderId="15" xfId="0" applyFont="1" applyBorder="1" applyAlignment="1" applyProtection="1">
      <alignment horizontal="center" vertical="center" textRotation="255"/>
      <protection hidden="1"/>
    </xf>
    <xf numFmtId="0" fontId="3" fillId="14" borderId="118" xfId="0" applyFont="1" applyFill="1" applyBorder="1" applyAlignment="1" applyProtection="1">
      <alignment horizontal="center" vertical="center"/>
      <protection hidden="1"/>
    </xf>
    <xf numFmtId="0" fontId="3" fillId="14" borderId="126" xfId="0" applyFont="1" applyFill="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9" fillId="0" borderId="87" xfId="0" applyFont="1" applyBorder="1" applyAlignment="1" applyProtection="1">
      <alignment horizontal="center" vertical="center"/>
      <protection hidden="1"/>
    </xf>
    <xf numFmtId="0" fontId="9" fillId="0" borderId="43" xfId="0" applyFont="1" applyBorder="1" applyAlignment="1" applyProtection="1">
      <alignment horizontal="center" vertical="center" textRotation="255"/>
      <protection hidden="1"/>
    </xf>
    <xf numFmtId="0" fontId="9" fillId="0" borderId="16" xfId="0" applyFont="1" applyBorder="1" applyAlignment="1" applyProtection="1">
      <alignment horizontal="left" vertical="center"/>
      <protection hidden="1"/>
    </xf>
    <xf numFmtId="0" fontId="9" fillId="0" borderId="84" xfId="0" applyFont="1" applyBorder="1" applyAlignment="1" applyProtection="1">
      <alignment horizontal="left" vertical="center"/>
      <protection hidden="1"/>
    </xf>
    <xf numFmtId="0" fontId="9" fillId="0" borderId="19" xfId="0" applyFont="1" applyBorder="1" applyAlignment="1" applyProtection="1">
      <alignment horizontal="left" vertical="center"/>
      <protection hidden="1"/>
    </xf>
    <xf numFmtId="0" fontId="30" fillId="0" borderId="11" xfId="0" applyFont="1" applyBorder="1" applyAlignment="1" applyProtection="1">
      <alignment horizontal="left" vertical="center" shrinkToFit="1"/>
      <protection locked="0"/>
    </xf>
    <xf numFmtId="0" fontId="30" fillId="0" borderId="13" xfId="0" applyFont="1" applyBorder="1" applyAlignment="1" applyProtection="1">
      <alignment horizontal="left" vertical="center" shrinkToFit="1"/>
      <protection hidden="1"/>
    </xf>
    <xf numFmtId="0" fontId="30" fillId="0" borderId="14" xfId="0" applyFont="1" applyBorder="1" applyAlignment="1" applyProtection="1">
      <alignment horizontal="left" vertical="center" shrinkToFit="1"/>
      <protection hidden="1"/>
    </xf>
    <xf numFmtId="0" fontId="3" fillId="0" borderId="11" xfId="0" applyFont="1" applyBorder="1" applyAlignment="1" applyProtection="1">
      <alignment horizontal="center" vertical="center"/>
      <protection hidden="1"/>
    </xf>
    <xf numFmtId="0" fontId="0" fillId="0" borderId="0" xfId="0" applyAlignment="1">
      <alignment horizontal="center" vertical="center"/>
    </xf>
    <xf numFmtId="0" fontId="30" fillId="0" borderId="11" xfId="0" applyFont="1" applyBorder="1" applyAlignment="1" applyProtection="1">
      <alignment horizontal="center" vertical="center"/>
      <protection hidden="1"/>
    </xf>
    <xf numFmtId="0" fontId="30" fillId="0" borderId="12" xfId="0" applyFont="1" applyBorder="1" applyAlignment="1" applyProtection="1">
      <alignment horizontal="left" vertical="center" shrinkToFit="1"/>
      <protection hidden="1"/>
    </xf>
    <xf numFmtId="0" fontId="3" fillId="2" borderId="11" xfId="0" applyFont="1" applyFill="1" applyBorder="1" applyAlignment="1" applyProtection="1">
      <alignment horizontal="center" vertical="center"/>
      <protection hidden="1"/>
    </xf>
    <xf numFmtId="0" fontId="3" fillId="13" borderId="11" xfId="0" applyFont="1" applyFill="1" applyBorder="1" applyAlignment="1" applyProtection="1">
      <alignment horizontal="center" vertical="center"/>
      <protection hidden="1"/>
    </xf>
    <xf numFmtId="49" fontId="3" fillId="2" borderId="11" xfId="0" applyNumberFormat="1" applyFont="1" applyFill="1" applyBorder="1" applyAlignment="1" applyProtection="1">
      <alignment horizontal="center" vertical="center"/>
      <protection hidden="1"/>
    </xf>
    <xf numFmtId="49" fontId="3" fillId="0" borderId="4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0" fontId="7" fillId="13" borderId="21" xfId="0" applyFont="1" applyFill="1" applyBorder="1" applyAlignment="1" applyProtection="1">
      <alignment horizontal="center" vertical="center" shrinkToFit="1"/>
      <protection locked="0"/>
    </xf>
    <xf numFmtId="0" fontId="7" fillId="0" borderId="0" xfId="0" applyFont="1" applyAlignment="1" applyProtection="1">
      <alignment horizontal="distributed" vertical="center"/>
      <protection hidden="1"/>
    </xf>
    <xf numFmtId="0" fontId="7" fillId="2" borderId="21" xfId="0" applyFont="1" applyFill="1" applyBorder="1" applyAlignment="1" applyProtection="1">
      <alignment vertical="center" shrinkToFit="1"/>
      <protection hidden="1"/>
    </xf>
    <xf numFmtId="0" fontId="3" fillId="0" borderId="4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7" fillId="0" borderId="0" xfId="0" applyFont="1" applyAlignment="1" applyProtection="1">
      <alignment horizontal="left" vertical="center" shrinkToFit="1"/>
      <protection hidden="1"/>
    </xf>
    <xf numFmtId="49" fontId="7" fillId="2" borderId="21" xfId="0" applyNumberFormat="1" applyFont="1" applyFill="1" applyBorder="1" applyAlignment="1" applyProtection="1">
      <alignment vertical="center" shrinkToFit="1"/>
      <protection hidden="1"/>
    </xf>
    <xf numFmtId="0" fontId="8" fillId="0" borderId="0" xfId="0" applyFont="1" applyAlignment="1" applyProtection="1">
      <alignment horizontal="center" vertical="center"/>
      <protection hidden="1"/>
    </xf>
    <xf numFmtId="0" fontId="45" fillId="0" borderId="43" xfId="1" applyFont="1" applyBorder="1" applyAlignment="1" applyProtection="1">
      <alignment horizontal="center" vertical="center" wrapText="1"/>
      <protection hidden="1"/>
    </xf>
    <xf numFmtId="0" fontId="45" fillId="0" borderId="109" xfId="1" applyFont="1" applyBorder="1" applyAlignment="1" applyProtection="1">
      <alignment horizontal="center" vertical="center" wrapText="1"/>
      <protection hidden="1"/>
    </xf>
    <xf numFmtId="0" fontId="47" fillId="0" borderId="33" xfId="1" applyFont="1" applyBorder="1" applyAlignment="1" applyProtection="1">
      <alignment horizontal="center" vertical="center"/>
      <protection hidden="1"/>
    </xf>
    <xf numFmtId="0" fontId="47" fillId="0" borderId="22" xfId="1" applyFont="1" applyBorder="1" applyAlignment="1" applyProtection="1">
      <alignment horizontal="center" vertical="center"/>
      <protection hidden="1"/>
    </xf>
    <xf numFmtId="0" fontId="47" fillId="0" borderId="32" xfId="1" applyFont="1" applyBorder="1" applyAlignment="1" applyProtection="1">
      <alignment horizontal="center" vertical="center"/>
      <protection hidden="1"/>
    </xf>
    <xf numFmtId="0" fontId="3" fillId="14" borderId="136" xfId="0" applyFont="1" applyFill="1" applyBorder="1" applyAlignment="1" applyProtection="1">
      <alignment horizontal="center" vertical="center"/>
      <protection locked="0" hidden="1"/>
    </xf>
    <xf numFmtId="0" fontId="3" fillId="2" borderId="136" xfId="0" applyFont="1" applyFill="1" applyBorder="1" applyAlignment="1" applyProtection="1">
      <alignment horizontal="center" vertical="center"/>
      <protection locked="0" hidden="1"/>
    </xf>
    <xf numFmtId="0" fontId="3" fillId="2" borderId="137" xfId="0" applyFont="1" applyFill="1" applyBorder="1" applyAlignment="1" applyProtection="1">
      <alignment horizontal="center" vertical="center"/>
      <protection locked="0" hidden="1"/>
    </xf>
    <xf numFmtId="0" fontId="3" fillId="14" borderId="14" xfId="0" applyFont="1" applyFill="1" applyBorder="1" applyAlignment="1" applyProtection="1">
      <alignment horizontal="center" vertical="center"/>
      <protection locked="0" hidden="1"/>
    </xf>
    <xf numFmtId="0" fontId="3" fillId="2" borderId="14" xfId="0" applyFont="1" applyFill="1" applyBorder="1" applyAlignment="1" applyProtection="1">
      <alignment horizontal="center" vertical="center"/>
      <protection locked="0" hidden="1"/>
    </xf>
    <xf numFmtId="0" fontId="3" fillId="2" borderId="138" xfId="0" applyFont="1" applyFill="1" applyBorder="1" applyAlignment="1" applyProtection="1">
      <alignment horizontal="center" vertical="center"/>
      <protection locked="0" hidden="1"/>
    </xf>
    <xf numFmtId="0" fontId="3" fillId="2" borderId="18" xfId="0" applyFont="1" applyFill="1" applyBorder="1" applyAlignment="1" applyProtection="1">
      <alignment horizontal="center" vertical="center"/>
      <protection locked="0" hidden="1"/>
    </xf>
    <xf numFmtId="0" fontId="3" fillId="2" borderId="85" xfId="0" applyFont="1" applyFill="1" applyBorder="1" applyAlignment="1" applyProtection="1">
      <alignment horizontal="center" vertical="center"/>
      <protection locked="0" hidden="1"/>
    </xf>
    <xf numFmtId="0" fontId="3" fillId="2" borderId="150" xfId="0" applyFont="1" applyFill="1" applyBorder="1" applyAlignment="1" applyProtection="1">
      <alignment horizontal="center" vertical="center"/>
      <protection locked="0" hidden="1"/>
    </xf>
    <xf numFmtId="0" fontId="3" fillId="14" borderId="139" xfId="0" applyFont="1" applyFill="1" applyBorder="1" applyAlignment="1" applyProtection="1">
      <alignment horizontal="center" vertical="center"/>
      <protection locked="0" hidden="1"/>
    </xf>
    <xf numFmtId="0" fontId="3" fillId="2" borderId="139" xfId="0" applyFont="1" applyFill="1" applyBorder="1" applyAlignment="1" applyProtection="1">
      <alignment horizontal="center" vertical="center"/>
      <protection locked="0" hidden="1"/>
    </xf>
    <xf numFmtId="0" fontId="3" fillId="2" borderId="140" xfId="0" applyFont="1" applyFill="1" applyBorder="1" applyAlignment="1" applyProtection="1">
      <alignment horizontal="center" vertical="center"/>
      <protection locked="0" hidden="1"/>
    </xf>
  </cellXfs>
  <cellStyles count="2">
    <cellStyle name="標準" xfId="0" builtinId="0"/>
    <cellStyle name="標準 2" xfId="1" xr:uid="{EF25D39C-6C5B-4A4E-A529-AA0D4C2E7320}"/>
  </cellStyles>
  <dxfs count="80">
    <dxf>
      <font>
        <b/>
        <i val="0"/>
      </font>
      <fill>
        <patternFill>
          <bgColor rgb="FFFF9999"/>
        </patternFill>
      </fill>
    </dxf>
    <dxf>
      <font>
        <b/>
        <i val="0"/>
      </font>
      <fill>
        <patternFill>
          <bgColor rgb="FFFF9999"/>
        </patternFill>
      </fill>
    </dxf>
    <dxf>
      <fill>
        <patternFill>
          <bgColor rgb="FFFFCCFF"/>
        </patternFill>
      </fill>
    </dxf>
    <dxf>
      <font>
        <b/>
        <i val="0"/>
      </font>
      <fill>
        <patternFill>
          <bgColor rgb="FFFF9999"/>
        </patternFill>
      </fill>
    </dxf>
    <dxf>
      <font>
        <b/>
        <i val="0"/>
      </font>
      <fill>
        <patternFill>
          <bgColor rgb="FFFF9999"/>
        </patternFill>
      </fill>
    </dxf>
    <dxf>
      <font>
        <b/>
        <i val="0"/>
      </font>
      <fill>
        <patternFill>
          <bgColor rgb="FFFF9999"/>
        </patternFill>
      </fill>
    </dxf>
    <dxf>
      <font>
        <b/>
        <i val="0"/>
        <color theme="1"/>
      </font>
      <fill>
        <patternFill patternType="solid">
          <bgColor rgb="FFFF9999"/>
        </patternFill>
      </fill>
      <border>
        <vertical/>
        <horizontal/>
      </border>
    </dxf>
    <dxf>
      <fill>
        <patternFill>
          <bgColor rgb="FFFFFFCC"/>
        </patternFill>
      </fill>
    </dxf>
    <dxf>
      <font>
        <b/>
        <i val="0"/>
      </font>
      <fill>
        <patternFill>
          <bgColor rgb="FFFF9999"/>
        </patternFill>
      </fill>
    </dxf>
    <dxf>
      <font>
        <b/>
        <i val="0"/>
      </font>
      <fill>
        <patternFill>
          <bgColor rgb="FFFF9999"/>
        </patternFill>
      </fill>
    </dxf>
    <dxf>
      <font>
        <b/>
        <i val="0"/>
      </font>
      <fill>
        <patternFill>
          <bgColor rgb="FFFF9999"/>
        </patternFill>
      </fill>
    </dxf>
    <dxf>
      <fill>
        <patternFill>
          <bgColor rgb="FFFFFFCC"/>
        </patternFill>
      </fill>
    </dxf>
    <dxf>
      <font>
        <b/>
        <i val="0"/>
      </font>
      <fill>
        <patternFill>
          <bgColor rgb="FFFF99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47"/>
        </patternFill>
      </fill>
    </dxf>
    <dxf>
      <font>
        <condense val="0"/>
        <extend val="0"/>
        <color auto="1"/>
      </font>
      <fill>
        <patternFill>
          <bgColor indexed="47"/>
        </patternFill>
      </fill>
    </dxf>
    <dxf>
      <font>
        <color auto="1"/>
      </font>
      <fill>
        <patternFill>
          <bgColor rgb="FFFF9999"/>
        </patternFill>
      </fill>
    </dxf>
    <dxf>
      <font>
        <b/>
        <i val="0"/>
      </font>
      <fill>
        <patternFill>
          <bgColor rgb="FFFF9999"/>
        </patternFill>
      </fill>
    </dxf>
    <dxf>
      <fill>
        <patternFill>
          <bgColor rgb="FFFF9999"/>
        </patternFill>
      </fill>
    </dxf>
    <dxf>
      <fill>
        <patternFill>
          <bgColor rgb="FFFF9999"/>
        </patternFill>
      </fill>
    </dxf>
    <dxf>
      <font>
        <b/>
        <i val="0"/>
      </font>
      <fill>
        <patternFill>
          <bgColor rgb="FFFF9999"/>
        </patternFill>
      </fill>
    </dxf>
    <dxf>
      <font>
        <b/>
        <i val="0"/>
      </font>
      <fill>
        <patternFill>
          <bgColor rgb="FFFF9999"/>
        </patternFill>
      </fill>
    </dxf>
    <dxf>
      <fill>
        <patternFill patternType="none">
          <bgColor auto="1"/>
        </patternFill>
      </fill>
    </dxf>
    <dxf>
      <fill>
        <patternFill patternType="none">
          <bgColor auto="1"/>
        </patternFill>
      </fill>
    </dxf>
    <dxf>
      <fill>
        <patternFill patternType="none">
          <bgColor auto="1"/>
        </patternFill>
      </fill>
    </dxf>
    <dxf>
      <font>
        <b/>
        <i val="0"/>
        <color theme="1"/>
      </font>
      <fill>
        <patternFill>
          <bgColor rgb="FFFF9999"/>
        </patternFill>
      </fill>
    </dxf>
    <dxf>
      <fill>
        <patternFill>
          <bgColor rgb="FFFF9999"/>
        </patternFill>
      </fill>
    </dxf>
    <dxf>
      <fill>
        <patternFill>
          <bgColor rgb="FFFF9999"/>
        </patternFill>
      </fill>
    </dxf>
    <dxf>
      <fill>
        <patternFill>
          <bgColor rgb="FFFF9999"/>
        </patternFill>
      </fill>
    </dxf>
    <dxf>
      <fill>
        <patternFill patternType="none">
          <bgColor auto="1"/>
        </patternFill>
      </fill>
    </dxf>
    <dxf>
      <fill>
        <patternFill patternType="none">
          <bgColor auto="1"/>
        </patternFill>
      </fill>
    </dxf>
    <dxf>
      <fill>
        <patternFill>
          <bgColor rgb="FFFFCCFF"/>
        </patternFill>
      </fill>
    </dxf>
    <dxf>
      <fill>
        <patternFill patternType="none">
          <bgColor auto="1"/>
        </patternFill>
      </fill>
    </dxf>
    <dxf>
      <fill>
        <patternFill patternType="none">
          <bgColor auto="1"/>
        </patternFill>
      </fill>
    </dxf>
    <dxf>
      <fill>
        <patternFill patternType="none">
          <bgColor auto="1"/>
        </patternFill>
      </fill>
    </dxf>
    <dxf>
      <fill>
        <patternFill>
          <bgColor rgb="FFFF9999"/>
        </patternFill>
      </fill>
    </dxf>
    <dxf>
      <fill>
        <patternFill>
          <bgColor rgb="FFFF9999"/>
        </patternFill>
      </fill>
    </dxf>
    <dxf>
      <fill>
        <patternFill patternType="none">
          <bgColor auto="1"/>
        </patternFill>
      </fill>
    </dxf>
    <dxf>
      <fill>
        <patternFill>
          <bgColor rgb="FFFF99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tint="-0.34998626667073579"/>
        </patternFill>
      </fill>
    </dxf>
    <dxf>
      <fill>
        <patternFill>
          <bgColor rgb="FFFF9999"/>
        </patternFill>
      </fill>
    </dxf>
    <dxf>
      <fill>
        <patternFill>
          <bgColor rgb="FFFF99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bgColor rgb="FFFFCCCC"/>
        </patternFill>
      </fill>
    </dxf>
    <dxf>
      <fill>
        <patternFill patternType="none">
          <bgColor auto="1"/>
        </patternFill>
      </fill>
    </dxf>
    <dxf>
      <fill>
        <patternFill patternType="solid">
          <bgColor theme="0" tint="-0.34998626667073579"/>
        </patternFill>
      </fill>
    </dxf>
    <dxf>
      <fill>
        <patternFill patternType="none">
          <bgColor auto="1"/>
        </patternFill>
      </fill>
    </dxf>
    <dxf>
      <fill>
        <patternFill>
          <bgColor rgb="FFFFCCFF"/>
        </patternFill>
      </fill>
    </dxf>
    <dxf>
      <fill>
        <patternFill>
          <bgColor rgb="FFFFCCCC"/>
        </patternFill>
      </fill>
    </dxf>
    <dxf>
      <font>
        <b/>
        <i val="0"/>
      </font>
      <fill>
        <patternFill>
          <bgColor rgb="FFFFCCCC"/>
        </patternFill>
      </fill>
    </dxf>
  </dxfs>
  <tableStyles count="0" defaultTableStyle="TableStyleMedium2" defaultPivotStyle="PivotStyleLight16"/>
  <colors>
    <mruColors>
      <color rgb="FFFFFFCC"/>
      <color rgb="FFFFCCFF"/>
      <color rgb="FFFF9999"/>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21682668740904"/>
          <c:y val="0.13388591426029905"/>
          <c:w val="0.61149781043074236"/>
          <c:h val="0.72721912008108736"/>
        </c:manualLayout>
      </c:layout>
      <c:radarChart>
        <c:radarStyle val="marker"/>
        <c:varyColors val="0"/>
        <c:ser>
          <c:idx val="0"/>
          <c:order val="0"/>
          <c:tx>
            <c:strRef>
              <c:f>'02_自己診断シート'!$O$65</c:f>
              <c:strCache>
                <c:ptCount val="1"/>
                <c:pt idx="0">
                  <c:v>研修前</c:v>
                </c:pt>
              </c:strCache>
            </c:strRef>
          </c:tx>
          <c:spPr>
            <a:ln w="28575" cap="rnd">
              <a:solidFill>
                <a:schemeClr val="accent1"/>
              </a:solidFill>
              <a:round/>
            </a:ln>
            <a:effectLst/>
          </c:spPr>
          <c:marker>
            <c:symbol val="circle"/>
            <c:size val="5"/>
            <c:spPr>
              <a:solidFill>
                <a:schemeClr val="accent1"/>
              </a:solidFill>
              <a:ln w="76200">
                <a:solidFill>
                  <a:schemeClr val="accent1"/>
                </a:solidFill>
                <a:prstDash val="sysDot"/>
              </a:ln>
              <a:effectLst/>
            </c:spPr>
          </c:marker>
          <c:cat>
            <c:strRef>
              <c:f>'02_自己診断シート'!$P$64:$V$64</c:f>
              <c:strCache>
                <c:ptCount val="7"/>
                <c:pt idx="0">
                  <c:v>学習指導力</c:v>
                </c:pt>
                <c:pt idx="1">
                  <c:v>生活指導力・進路指導力</c:v>
                </c:pt>
                <c:pt idx="2">
                  <c:v>外部との連携・
折衝力</c:v>
                </c:pt>
                <c:pt idx="3">
                  <c:v>学校運営力・
組織貢献力</c:v>
                </c:pt>
                <c:pt idx="4">
                  <c:v>特別な配慮や支援を必要とする子供への対応</c:v>
                </c:pt>
                <c:pt idx="5">
                  <c:v>デジタルや情報・
教育データの利活用</c:v>
                </c:pt>
                <c:pt idx="6">
                  <c:v>教育課題に関する対応</c:v>
                </c:pt>
              </c:strCache>
            </c:strRef>
          </c:cat>
          <c:val>
            <c:numRef>
              <c:f>'02_自己診断シート'!$P$65:$V$65</c:f>
              <c:numCache>
                <c:formatCode>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FD1-4859-A939-91A149D6583B}"/>
            </c:ext>
          </c:extLst>
        </c:ser>
        <c:ser>
          <c:idx val="1"/>
          <c:order val="1"/>
          <c:tx>
            <c:strRef>
              <c:f>'02_自己診断シート'!$O$66</c:f>
              <c:strCache>
                <c:ptCount val="1"/>
                <c:pt idx="0">
                  <c:v>研修後</c:v>
                </c:pt>
              </c:strCache>
            </c:strRef>
          </c:tx>
          <c:spPr>
            <a:ln w="28575" cap="rnd">
              <a:solidFill>
                <a:schemeClr val="accent2"/>
              </a:solidFill>
              <a:round/>
            </a:ln>
            <a:effectLst/>
          </c:spPr>
          <c:marker>
            <c:symbol val="circle"/>
            <c:size val="5"/>
            <c:spPr>
              <a:solidFill>
                <a:schemeClr val="accent2"/>
              </a:solidFill>
              <a:ln w="76200">
                <a:solidFill>
                  <a:schemeClr val="accent2"/>
                </a:solidFill>
                <a:prstDash val="sysDot"/>
              </a:ln>
              <a:effectLst/>
            </c:spPr>
          </c:marker>
          <c:cat>
            <c:strRef>
              <c:f>'02_自己診断シート'!$P$64:$V$64</c:f>
              <c:strCache>
                <c:ptCount val="7"/>
                <c:pt idx="0">
                  <c:v>学習指導力</c:v>
                </c:pt>
                <c:pt idx="1">
                  <c:v>生活指導力・進路指導力</c:v>
                </c:pt>
                <c:pt idx="2">
                  <c:v>外部との連携・
折衝力</c:v>
                </c:pt>
                <c:pt idx="3">
                  <c:v>学校運営力・
組織貢献力</c:v>
                </c:pt>
                <c:pt idx="4">
                  <c:v>特別な配慮や支援を必要とする子供への対応</c:v>
                </c:pt>
                <c:pt idx="5">
                  <c:v>デジタルや情報・
教育データの利活用</c:v>
                </c:pt>
                <c:pt idx="6">
                  <c:v>教育課題に関する対応</c:v>
                </c:pt>
              </c:strCache>
            </c:strRef>
          </c:cat>
          <c:val>
            <c:numRef>
              <c:f>'02_自己診断シート'!$P$66:$V$66</c:f>
              <c:numCache>
                <c:formatCode>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FD1-4859-A939-91A149D6583B}"/>
            </c:ext>
          </c:extLst>
        </c:ser>
        <c:dLbls>
          <c:showLegendKey val="0"/>
          <c:showVal val="0"/>
          <c:showCatName val="0"/>
          <c:showSerName val="0"/>
          <c:showPercent val="0"/>
          <c:showBubbleSize val="0"/>
        </c:dLbls>
        <c:axId val="735825384"/>
        <c:axId val="735795864"/>
      </c:radarChart>
      <c:catAx>
        <c:axId val="735825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3600" b="0" i="0" u="none" strike="noStrike" kern="1200" baseline="0">
                <a:solidFill>
                  <a:schemeClr val="dk1"/>
                </a:solidFill>
                <a:latin typeface="ＭＳ ゴシック" panose="020B0609070205080204" pitchFamily="49" charset="-128"/>
                <a:ea typeface="ＭＳ ゴシック" panose="020B0609070205080204" pitchFamily="49" charset="-128"/>
                <a:cs typeface="+mn-cs"/>
              </a:defRPr>
            </a:pPr>
            <a:endParaRPr lang="ja-JP"/>
          </a:p>
        </c:txPr>
        <c:crossAx val="735795864"/>
        <c:crosses val="autoZero"/>
        <c:auto val="1"/>
        <c:lblAlgn val="ctr"/>
        <c:lblOffset val="100"/>
        <c:noMultiLvlLbl val="0"/>
      </c:catAx>
      <c:valAx>
        <c:axId val="735795864"/>
        <c:scaling>
          <c:orientation val="minMax"/>
        </c:scaling>
        <c:delete val="0"/>
        <c:axPos val="l"/>
        <c:majorGridlines>
          <c:spPr>
            <a:ln w="9525" cap="flat" cmpd="sng" algn="ctr">
              <a:solidFill>
                <a:schemeClr val="tx1">
                  <a:lumMod val="50000"/>
                  <a:lumOff val="50000"/>
                </a:schemeClr>
              </a:solidFill>
              <a:round/>
            </a:ln>
            <a:effectLst/>
          </c:spPr>
        </c:majorGridlines>
        <c:numFmt formatCode="0_ "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2800" b="0" i="0" u="none" strike="noStrike" kern="1200" baseline="0">
                <a:solidFill>
                  <a:schemeClr val="dk1"/>
                </a:solidFill>
                <a:latin typeface="ＭＳ 明朝" panose="02020609040205080304" pitchFamily="17" charset="-128"/>
                <a:ea typeface="ＭＳ 明朝" panose="02020609040205080304" pitchFamily="17" charset="-128"/>
                <a:cs typeface="+mn-cs"/>
              </a:defRPr>
            </a:pPr>
            <a:endParaRPr lang="ja-JP"/>
          </a:p>
        </c:txPr>
        <c:crossAx val="735825384"/>
        <c:crosses val="autoZero"/>
        <c:crossBetween val="between"/>
        <c:majorUnit val="1"/>
      </c:valAx>
      <c:spPr>
        <a:noFill/>
        <a:ln>
          <a:noFill/>
        </a:ln>
        <a:effectLst/>
      </c:spPr>
    </c:plotArea>
    <c:legend>
      <c:legendPos val="t"/>
      <c:layout>
        <c:manualLayout>
          <c:xMode val="edge"/>
          <c:yMode val="edge"/>
          <c:x val="0.57824080727773119"/>
          <c:y val="3.0424559659998417E-2"/>
          <c:w val="0.37100593736462556"/>
          <c:h val="4.4689759985527329E-2"/>
        </c:manualLayout>
      </c:layout>
      <c:overlay val="0"/>
      <c:spPr>
        <a:noFill/>
        <a:ln>
          <a:noFill/>
        </a:ln>
        <a:effectLst/>
      </c:spPr>
      <c:txPr>
        <a:bodyPr rot="0" spcFirstLastPara="1" vertOverflow="ellipsis" vert="horz" wrap="square" anchor="ctr" anchorCtr="1"/>
        <a:lstStyle/>
        <a:p>
          <a:pPr>
            <a:defRPr sz="4000" b="0" i="0" u="none" strike="noStrike" kern="1200" baseline="0">
              <a:solidFill>
                <a:schemeClr val="dk1"/>
              </a:solidFill>
              <a:latin typeface="ＭＳ ゴシック" panose="020B0609070205080204" pitchFamily="49" charset="-128"/>
              <a:ea typeface="ＭＳ ゴシック" panose="020B0609070205080204" pitchFamily="49" charset="-128"/>
              <a:cs typeface="+mn-cs"/>
            </a:defRPr>
          </a:pPr>
          <a:endParaRPr lang="ja-JP"/>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600">
          <a:solidFill>
            <a:schemeClr val="dk1"/>
          </a:solidFill>
          <a:latin typeface="ＭＳ 明朝" panose="02020609040205080304" pitchFamily="17" charset="-128"/>
          <a:ea typeface="ＭＳ 明朝" panose="02020609040205080304" pitchFamily="17" charset="-128"/>
          <a:cs typeface="+mn-cs"/>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103909</xdr:colOff>
      <xdr:row>2</xdr:row>
      <xdr:rowOff>207818</xdr:rowOff>
    </xdr:from>
    <xdr:to>
      <xdr:col>12</xdr:col>
      <xdr:colOff>1143000</xdr:colOff>
      <xdr:row>16</xdr:row>
      <xdr:rowOff>266700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75384" y="2836718"/>
          <a:ext cx="60960866" cy="10879282"/>
        </a:xfrm>
        <a:prstGeom prst="rect">
          <a:avLst/>
        </a:prstGeom>
        <a:solidFill>
          <a:schemeClr val="lt1"/>
        </a:solidFill>
        <a:ln w="12700" cmpd="sng">
          <a:solidFill>
            <a:schemeClr val="tx1"/>
          </a:solidFill>
          <a:prstDash val="lgDashDot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ja-JP" altLang="en-US" sz="4000" b="1">
              <a:solidFill>
                <a:schemeClr val="dk1"/>
              </a:solidFill>
              <a:effectLst/>
              <a:latin typeface="ＭＳ ゴシック" panose="020B0609070205080204" pitchFamily="49" charset="-128"/>
              <a:ea typeface="ＭＳ ゴシック" panose="020B0609070205080204" pitchFamily="49" charset="-128"/>
              <a:cs typeface="+mn-cs"/>
            </a:rPr>
            <a:t>この自己診断シートは</a:t>
          </a:r>
          <a:r>
            <a:rPr kumimoji="1" lang="ja-JP" altLang="ja-JP" sz="4000" b="1">
              <a:solidFill>
                <a:schemeClr val="dk1"/>
              </a:solidFill>
              <a:effectLst/>
              <a:latin typeface="ＭＳ ゴシック" panose="020B0609070205080204" pitchFamily="49" charset="-128"/>
              <a:ea typeface="ＭＳ ゴシック" panose="020B0609070205080204" pitchFamily="49" charset="-128"/>
              <a:cs typeface="+mn-cs"/>
            </a:rPr>
            <a:t>「東京都公立学校の校長・副校長及び教員としての資質の向上に関する指標</a:t>
          </a:r>
          <a:r>
            <a:rPr kumimoji="1" lang="ja-JP" altLang="en-US" sz="4000" b="1">
              <a:solidFill>
                <a:schemeClr val="dk1"/>
              </a:solidFill>
              <a:effectLst/>
              <a:latin typeface="ＭＳ ゴシック" panose="020B0609070205080204" pitchFamily="49" charset="-128"/>
              <a:ea typeface="ＭＳ ゴシック" panose="020B0609070205080204" pitchFamily="49" charset="-128"/>
              <a:cs typeface="+mn-cs"/>
            </a:rPr>
            <a:t>」（以下「指標」）を基に作成しています。</a:t>
          </a:r>
          <a:r>
            <a:rPr lang="ja-JP" altLang="ja-JP" sz="3600">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3600">
            <a:solidFill>
              <a:schemeClr val="dk1"/>
            </a:solidFill>
            <a:effectLst/>
            <a:latin typeface="ＭＳ ゴシック" panose="020B0609070205080204" pitchFamily="49" charset="-128"/>
            <a:ea typeface="ＭＳ ゴシック" panose="020B0609070205080204" pitchFamily="49" charset="-128"/>
            <a:cs typeface="+mn-cs"/>
          </a:endParaRPr>
        </a:p>
        <a:p>
          <a:pPr rtl="0" eaLnBrk="1" latinLnBrk="0" hangingPunct="1"/>
          <a:r>
            <a:rPr kumimoji="1" lang="ja-JP" altLang="en-US" sz="36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36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3600" b="1">
              <a:solidFill>
                <a:schemeClr val="dk1"/>
              </a:solidFill>
              <a:effectLst/>
              <a:latin typeface="ＭＳ ゴシック" panose="020B0609070205080204" pitchFamily="49" charset="-128"/>
              <a:ea typeface="ＭＳ ゴシック" panose="020B0609070205080204" pitchFamily="49" charset="-128"/>
              <a:cs typeface="+mn-cs"/>
            </a:rPr>
            <a:t>指標」</a:t>
          </a:r>
          <a:r>
            <a:rPr kumimoji="1" lang="ja-JP" altLang="en-US" sz="3600" b="0">
              <a:solidFill>
                <a:schemeClr val="dk1"/>
              </a:solidFill>
              <a:effectLst/>
              <a:latin typeface="ＭＳ ゴシック" panose="020B0609070205080204" pitchFamily="49" charset="-128"/>
              <a:ea typeface="ＭＳ ゴシック" panose="020B0609070205080204" pitchFamily="49" charset="-128"/>
              <a:cs typeface="+mn-cs"/>
            </a:rPr>
            <a:t>は</a:t>
          </a:r>
          <a:r>
            <a:rPr lang="ja-JP" altLang="en-US" sz="3600">
              <a:solidFill>
                <a:schemeClr val="dk1"/>
              </a:solidFill>
              <a:effectLst/>
              <a:latin typeface="ＭＳ ゴシック" panose="020B0609070205080204" pitchFamily="49" charset="-128"/>
              <a:ea typeface="ＭＳ ゴシック" panose="020B0609070205080204" pitchFamily="49" charset="-128"/>
              <a:cs typeface="+mn-cs"/>
            </a:rPr>
            <a:t>　教育公務員特例法に基づき、公立の小学校等の教員の任命権者が、文部科学大臣が定めた指針を参酌し、その地域の実情に応じて策定するものです。東京都教育委員会では、令和４年８月に改正された国の指針を踏まえ、指標を改定しました。</a:t>
          </a:r>
          <a:endParaRPr lang="en-US" altLang="ja-JP" sz="3600">
            <a:solidFill>
              <a:schemeClr val="dk1"/>
            </a:solidFill>
            <a:effectLst/>
            <a:latin typeface="ＭＳ ゴシック" panose="020B0609070205080204" pitchFamily="49" charset="-128"/>
            <a:ea typeface="ＭＳ ゴシック" panose="020B0609070205080204" pitchFamily="49" charset="-128"/>
            <a:cs typeface="+mn-cs"/>
          </a:endParaRPr>
        </a:p>
        <a:p>
          <a:pPr rtl="0" eaLnBrk="1" latinLnBrk="0" hangingPunct="1"/>
          <a:r>
            <a:rPr kumimoji="1" lang="ja-JP" altLang="en-US" sz="3600">
              <a:solidFill>
                <a:schemeClr val="dk1"/>
              </a:solidFill>
              <a:effectLst/>
              <a:latin typeface="ＭＳ ゴシック" panose="020B0609070205080204" pitchFamily="49" charset="-128"/>
              <a:ea typeface="ＭＳ ゴシック" panose="020B0609070205080204" pitchFamily="49" charset="-128"/>
              <a:cs typeface="+mn-cs"/>
            </a:rPr>
            <a:t>　東京都公立学校の教員には、東京都の教育に求められる教師像が教員としての普遍的な資質の素地であることを踏まえ、成長段階に応じて求められる役割や身に付けるべき力等を自覚し、生涯にわたって資質の向上に努めることが求められます。</a:t>
          </a:r>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457200</xdr:colOff>
      <xdr:row>27</xdr:row>
      <xdr:rowOff>190500</xdr:rowOff>
    </xdr:from>
    <xdr:to>
      <xdr:col>27</xdr:col>
      <xdr:colOff>571500</xdr:colOff>
      <xdr:row>37</xdr:row>
      <xdr:rowOff>1219200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571496</xdr:colOff>
      <xdr:row>16</xdr:row>
      <xdr:rowOff>542904</xdr:rowOff>
    </xdr:from>
    <xdr:to>
      <xdr:col>8</xdr:col>
      <xdr:colOff>13182599</xdr:colOff>
      <xdr:row>18</xdr:row>
      <xdr:rowOff>1104901</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26974796" y="14106504"/>
          <a:ext cx="21678903" cy="3000397"/>
          <a:chOff x="7569351" y="1235194"/>
          <a:chExt cx="6607852" cy="97258"/>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822647" y="1235194"/>
            <a:ext cx="4354556" cy="95054"/>
          </a:xfrm>
          <a:prstGeom prst="rect">
            <a:avLst/>
          </a:prstGeom>
          <a:solidFill>
            <a:schemeClr val="accent1">
              <a:lumMod val="40000"/>
              <a:lumOff val="60000"/>
            </a:schemeClr>
          </a:solidFill>
          <a:ln>
            <a:solidFill>
              <a:schemeClr val="accent1">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72000" tIns="72000" rIns="72000" bIns="72000" rtlCol="0" anchor="ctr" anchorCtr="1"/>
          <a:lstStyle/>
          <a:p>
            <a:r>
              <a:rPr kumimoji="1" lang="ja-JP" altLang="en-US" sz="3200">
                <a:latin typeface="ＭＳ ゴシック" panose="020B0609070205080204" pitchFamily="49" charset="-128"/>
                <a:ea typeface="ＭＳ ゴシック" panose="020B0609070205080204" pitchFamily="49" charset="-128"/>
              </a:rPr>
              <a:t>自己評価について（４段階）</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４</a:t>
            </a:r>
            <a:r>
              <a:rPr kumimoji="1" lang="en-US" altLang="ja-JP" sz="320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他者からも取り組みが十分認められている状態</a:t>
            </a:r>
          </a:p>
          <a:p>
            <a:r>
              <a:rPr kumimoji="1" lang="ja-JP" altLang="en-US" sz="3200">
                <a:latin typeface="ＭＳ ゴシック" panose="020B0609070205080204" pitchFamily="49" charset="-128"/>
                <a:ea typeface="ＭＳ ゴシック" panose="020B0609070205080204" pitchFamily="49" charset="-128"/>
              </a:rPr>
              <a:t>３</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適切な判断と行動ができている状態</a:t>
            </a:r>
          </a:p>
          <a:p>
            <a:r>
              <a:rPr kumimoji="1" lang="ja-JP" altLang="en-US" sz="3200">
                <a:latin typeface="ＭＳ ゴシック" panose="020B0609070205080204" pitchFamily="49" charset="-128"/>
                <a:ea typeface="ＭＳ ゴシック" panose="020B0609070205080204" pitchFamily="49" charset="-128"/>
              </a:rPr>
              <a:t>２</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概ね達成しているが、もう少し取り組みが必要である状態</a:t>
            </a:r>
          </a:p>
          <a:p>
            <a:r>
              <a:rPr kumimoji="1" lang="ja-JP" altLang="en-US" sz="3200">
                <a:latin typeface="ＭＳ ゴシック" panose="020B0609070205080204" pitchFamily="49" charset="-128"/>
                <a:ea typeface="ＭＳ ゴシック" panose="020B0609070205080204" pitchFamily="49" charset="-128"/>
              </a:rPr>
              <a:t>１</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日常的な取り組みとしてはまだ不足していることがある状態</a:t>
            </a:r>
          </a:p>
        </xdr:txBody>
      </xdr:sp>
      <xdr:sp macro="" textlink="">
        <xdr:nvSpPr>
          <xdr:cNvPr id="6" name="フリーフォーム 5">
            <a:extLst>
              <a:ext uri="{FF2B5EF4-FFF2-40B4-BE49-F238E27FC236}">
                <a16:creationId xmlns:a16="http://schemas.microsoft.com/office/drawing/2014/main" id="{00000000-0008-0000-0100-000006000000}"/>
              </a:ext>
            </a:extLst>
          </xdr:cNvPr>
          <xdr:cNvSpPr/>
        </xdr:nvSpPr>
        <xdr:spPr>
          <a:xfrm rot="5400000" flipH="1">
            <a:off x="8715335" y="139401"/>
            <a:ext cx="47067" cy="2339035"/>
          </a:xfrm>
          <a:custGeom>
            <a:avLst/>
            <a:gdLst>
              <a:gd name="connsiteX0" fmla="*/ 0 w 1924050"/>
              <a:gd name="connsiteY0" fmla="*/ 657225 h 657225"/>
              <a:gd name="connsiteX1" fmla="*/ 0 w 1924050"/>
              <a:gd name="connsiteY1" fmla="*/ 657225 h 657225"/>
              <a:gd name="connsiteX2" fmla="*/ 1266825 w 1924050"/>
              <a:gd name="connsiteY2" fmla="*/ 657225 h 657225"/>
              <a:gd name="connsiteX3" fmla="*/ 1924050 w 1924050"/>
              <a:gd name="connsiteY3" fmla="*/ 0 h 657225"/>
            </a:gdLst>
            <a:ahLst/>
            <a:cxnLst>
              <a:cxn ang="0">
                <a:pos x="connsiteX0" y="connsiteY0"/>
              </a:cxn>
              <a:cxn ang="0">
                <a:pos x="connsiteX1" y="connsiteY1"/>
              </a:cxn>
              <a:cxn ang="0">
                <a:pos x="connsiteX2" y="connsiteY2"/>
              </a:cxn>
              <a:cxn ang="0">
                <a:pos x="connsiteX3" y="connsiteY3"/>
              </a:cxn>
            </a:cxnLst>
            <a:rect l="l" t="t" r="r" b="b"/>
            <a:pathLst>
              <a:path w="1924050" h="657225">
                <a:moveTo>
                  <a:pt x="0" y="657225"/>
                </a:moveTo>
                <a:lnTo>
                  <a:pt x="0" y="657225"/>
                </a:lnTo>
                <a:lnTo>
                  <a:pt x="1266825" y="657225"/>
                </a:lnTo>
                <a:lnTo>
                  <a:pt x="1924050" y="0"/>
                </a:lnTo>
              </a:path>
            </a:pathLst>
          </a:custGeom>
          <a:noFill/>
          <a:ln w="762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109538</xdr:colOff>
      <xdr:row>18</xdr:row>
      <xdr:rowOff>1181098</xdr:rowOff>
    </xdr:from>
    <xdr:to>
      <xdr:col>10</xdr:col>
      <xdr:colOff>4000500</xdr:colOff>
      <xdr:row>19</xdr:row>
      <xdr:rowOff>647700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8294013" y="17068798"/>
          <a:ext cx="29503687" cy="685802"/>
        </a:xfrm>
        <a:prstGeom prst="rightArrow">
          <a:avLst/>
        </a:prstGeom>
        <a:pattFill prst="ltDnDiag">
          <a:fgClr>
            <a:schemeClr val="dk1"/>
          </a:fgClr>
          <a:bgClr>
            <a:schemeClr val="bg1"/>
          </a:bgClr>
        </a:patt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838200</xdr:colOff>
      <xdr:row>20</xdr:row>
      <xdr:rowOff>381001</xdr:rowOff>
    </xdr:from>
    <xdr:to>
      <xdr:col>27</xdr:col>
      <xdr:colOff>381000</xdr:colOff>
      <xdr:row>25</xdr:row>
      <xdr:rowOff>1333501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2931675" y="18164176"/>
          <a:ext cx="19050000" cy="9725025"/>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lIns="72000" tIns="0" rIns="72000" bIns="0" rtlCol="0" anchor="ctr" anchorCtr="0"/>
        <a:lstStyle/>
        <a:p>
          <a:r>
            <a:rPr kumimoji="1" lang="ja-JP" altLang="en-US" sz="4000">
              <a:latin typeface="ＭＳ ゴシック" panose="020B0609070205080204" pitchFamily="49" charset="-128"/>
              <a:ea typeface="ＭＳ ゴシック" panose="020B0609070205080204" pitchFamily="49" charset="-128"/>
            </a:rPr>
            <a:t>＜自己診断シートの使い方＞</a:t>
          </a:r>
          <a:endParaRPr kumimoji="1" lang="en-US" altLang="ja-JP" sz="4000">
            <a:latin typeface="ＭＳ ゴシック" panose="020B0609070205080204" pitchFamily="49" charset="-128"/>
            <a:ea typeface="ＭＳ ゴシック" panose="020B0609070205080204" pitchFamily="49" charset="-128"/>
          </a:endParaRPr>
        </a:p>
        <a:p>
          <a:endParaRPr kumimoji="1" lang="ja-JP" altLang="en-US" sz="40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① 受講者が、自己評価の研修前の欄に４段階で評価を記入する。</a:t>
          </a:r>
        </a:p>
        <a:p>
          <a:r>
            <a:rPr kumimoji="1" lang="ja-JP" altLang="en-US" sz="3200">
              <a:latin typeface="ＭＳ ゴシック" panose="020B0609070205080204" pitchFamily="49" charset="-128"/>
              <a:ea typeface="ＭＳ ゴシック" panose="020B0609070205080204" pitchFamily="49" charset="-128"/>
            </a:rPr>
            <a:t>② レーダーチャートに自動で自己評価の結果が表示される。</a:t>
          </a:r>
        </a:p>
        <a:p>
          <a:r>
            <a:rPr kumimoji="1" lang="ja-JP" altLang="en-US" sz="3200">
              <a:latin typeface="ＭＳ ゴシック" panose="020B0609070205080204" pitchFamily="49" charset="-128"/>
              <a:ea typeface="ＭＳ ゴシック" panose="020B0609070205080204" pitchFamily="49" charset="-128"/>
            </a:rPr>
            <a:t>③ 受講者と管理職が面談を行い、受講者の研修の段階や校内における研修実施内容等を決定する。</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a:t>
          </a:r>
          <a:r>
            <a:rPr kumimoji="1" lang="ja-JP" altLang="en-US" sz="3200" baseline="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その際、自己評価の結果等から、受講者の強み、研修を通して伸ばしていくべき資質・能力などに</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注目する。</a:t>
          </a:r>
        </a:p>
        <a:p>
          <a:r>
            <a:rPr kumimoji="1" lang="ja-JP" altLang="en-US" sz="3200">
              <a:latin typeface="ＭＳ ゴシック" panose="020B0609070205080204" pitchFamily="49" charset="-128"/>
              <a:ea typeface="ＭＳ ゴシック" panose="020B0609070205080204" pitchFamily="49" charset="-128"/>
            </a:rPr>
            <a:t>　</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自己診断シートに記載されている校内研修は一例のため、受講者や学校の実情に合わせて研修を</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設定する。</a:t>
          </a:r>
        </a:p>
        <a:p>
          <a:r>
            <a:rPr kumimoji="1" lang="ja-JP" altLang="en-US" sz="3200">
              <a:latin typeface="ＭＳ ゴシック" panose="020B0609070205080204" pitchFamily="49" charset="-128"/>
              <a:ea typeface="ＭＳ ゴシック" panose="020B0609070205080204" pitchFamily="49" charset="-128"/>
            </a:rPr>
            <a:t>④ 研修計画に沿って、研修を受講する。　</a:t>
          </a:r>
          <a:r>
            <a:rPr kumimoji="1" lang="ja-JP" altLang="en-US" sz="3200" baseline="0">
              <a:latin typeface="ＭＳ ゴシック" panose="020B0609070205080204" pitchFamily="49" charset="-128"/>
              <a:ea typeface="ＭＳ ゴシック" panose="020B0609070205080204" pitchFamily="49" charset="-128"/>
            </a:rPr>
            <a:t>  </a:t>
          </a:r>
          <a:endParaRPr kumimoji="1" lang="en-US" altLang="ja-JP" sz="3200" baseline="0">
            <a:latin typeface="ＭＳ ゴシック" panose="020B0609070205080204" pitchFamily="49" charset="-128"/>
            <a:ea typeface="ＭＳ ゴシック" panose="020B0609070205080204" pitchFamily="49" charset="-128"/>
          </a:endParaRPr>
        </a:p>
        <a:p>
          <a:r>
            <a:rPr kumimoji="1" lang="en-US" altLang="ja-JP" sz="3200" baseline="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中堅教諭等資質向上研修</a:t>
          </a:r>
          <a:r>
            <a:rPr kumimoji="1" lang="en-US" altLang="ja-JP" sz="3200">
              <a:latin typeface="ＭＳ ゴシック" panose="020B0609070205080204" pitchFamily="49" charset="-128"/>
              <a:ea typeface="ＭＳ ゴシック" panose="020B0609070205080204" pitchFamily="49" charset="-128"/>
            </a:rPr>
            <a:t>Ⅰ</a:t>
          </a:r>
          <a:r>
            <a:rPr kumimoji="1" lang="ja-JP" altLang="en-US" sz="3200">
              <a:latin typeface="ＭＳ ゴシック" panose="020B0609070205080204" pitchFamily="49" charset="-128"/>
              <a:ea typeface="ＭＳ ゴシック" panose="020B0609070205080204" pitchFamily="49" charset="-128"/>
            </a:rPr>
            <a:t>以外の自主的に受講した研修や自己研鑽のために行ったことがあれば、各</a:t>
          </a:r>
          <a:endParaRPr kumimoji="1" lang="en-US" altLang="ja-JP" sz="3200">
            <a:latin typeface="ＭＳ ゴシック" panose="020B0609070205080204" pitchFamily="49" charset="-128"/>
            <a:ea typeface="ＭＳ ゴシック" panose="020B0609070205080204" pitchFamily="49" charset="-128"/>
          </a:endParaRPr>
        </a:p>
        <a:p>
          <a:r>
            <a:rPr kumimoji="1" lang="en-US" altLang="ja-JP" sz="320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項目の該当箇所に記入する。</a:t>
          </a:r>
        </a:p>
        <a:p>
          <a:r>
            <a:rPr kumimoji="1" lang="ja-JP" altLang="en-US" sz="3200">
              <a:latin typeface="ＭＳ ゴシック" panose="020B0609070205080204" pitchFamily="49" charset="-128"/>
              <a:ea typeface="ＭＳ ゴシック" panose="020B0609070205080204" pitchFamily="49" charset="-128"/>
            </a:rPr>
            <a:t>⑤ 受講者が、自己評価の研修後の欄に４段階で評価を記入する。</a:t>
          </a:r>
        </a:p>
        <a:p>
          <a:r>
            <a:rPr kumimoji="1" lang="ja-JP" altLang="en-US" sz="3200">
              <a:latin typeface="ＭＳ ゴシック" panose="020B0609070205080204" pitchFamily="49" charset="-128"/>
              <a:ea typeface="ＭＳ ゴシック" panose="020B0609070205080204" pitchFamily="49" charset="-128"/>
            </a:rPr>
            <a:t>⑥ ②と同様、レーダーチャートに自動で自己評価の結果が表示される。</a:t>
          </a:r>
        </a:p>
        <a:p>
          <a:r>
            <a:rPr kumimoji="1" lang="ja-JP" altLang="en-US" sz="3200">
              <a:latin typeface="ＭＳ ゴシック" panose="020B0609070205080204" pitchFamily="49" charset="-128"/>
              <a:ea typeface="ＭＳ ゴシック" panose="020B0609070205080204" pitchFamily="49" charset="-128"/>
            </a:rPr>
            <a:t>⑦ 受講者と管理職が、研修の成果や今後のＯＪＴ への取組について、キャリアプラン等に関して面談</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を行い、受講者の今後の学びに繋げていく。</a:t>
          </a:r>
        </a:p>
      </xdr:txBody>
    </xdr:sp>
    <xdr:clientData/>
  </xdr:twoCellAnchor>
  <xdr:twoCellAnchor>
    <xdr:from>
      <xdr:col>1</xdr:col>
      <xdr:colOff>76200</xdr:colOff>
      <xdr:row>4</xdr:row>
      <xdr:rowOff>361948</xdr:rowOff>
    </xdr:from>
    <xdr:to>
      <xdr:col>7</xdr:col>
      <xdr:colOff>1600200</xdr:colOff>
      <xdr:row>4</xdr:row>
      <xdr:rowOff>1028700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47675" y="5257798"/>
          <a:ext cx="29337000" cy="666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600">
              <a:latin typeface="ＭＳ ゴシック" panose="020B0609070205080204" pitchFamily="49" charset="-128"/>
              <a:ea typeface="ＭＳ ゴシック" panose="020B0609070205080204" pitchFamily="49" charset="-128"/>
            </a:rPr>
            <a:t>【</a:t>
          </a:r>
          <a:r>
            <a:rPr kumimoji="1" lang="ja-JP" altLang="en-US" sz="3600">
              <a:latin typeface="ＭＳ ゴシック" panose="020B0609070205080204" pitchFamily="49" charset="-128"/>
              <a:ea typeface="ＭＳ ゴシック" panose="020B0609070205080204" pitchFamily="49" charset="-128"/>
            </a:rPr>
            <a:t>教員の職層・成長段階に応じた求められる役割や能力</a:t>
          </a:r>
          <a:r>
            <a:rPr kumimoji="1" lang="en-US" altLang="ja-JP" sz="3600">
              <a:latin typeface="ＭＳ ゴシック" panose="020B0609070205080204" pitchFamily="49" charset="-128"/>
              <a:ea typeface="ＭＳ ゴシック" panose="020B0609070205080204" pitchFamily="49" charset="-128"/>
            </a:rPr>
            <a:t>】</a:t>
          </a:r>
          <a:r>
            <a:rPr kumimoji="1" lang="ja-JP" altLang="en-US" sz="3600">
              <a:latin typeface="ＭＳ ゴシック" panose="020B0609070205080204" pitchFamily="49" charset="-128"/>
              <a:ea typeface="ＭＳ ゴシック" panose="020B0609070205080204" pitchFamily="49" charset="-128"/>
            </a:rPr>
            <a:t>（「指標」より抜粋）</a:t>
          </a:r>
        </a:p>
      </xdr:txBody>
    </xdr:sp>
    <xdr:clientData/>
  </xdr:twoCellAnchor>
  <xdr:twoCellAnchor>
    <xdr:from>
      <xdr:col>19</xdr:col>
      <xdr:colOff>228600</xdr:colOff>
      <xdr:row>1</xdr:row>
      <xdr:rowOff>336753</xdr:rowOff>
    </xdr:from>
    <xdr:to>
      <xdr:col>23</xdr:col>
      <xdr:colOff>540557</xdr:colOff>
      <xdr:row>2</xdr:row>
      <xdr:rowOff>193464</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72351900" y="1403553"/>
          <a:ext cx="7017557" cy="1418811"/>
          <a:chOff x="48415132" y="428625"/>
          <a:chExt cx="6240335" cy="1331592"/>
        </a:xfrm>
      </xdr:grpSpPr>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48415132" y="428625"/>
            <a:ext cx="6186930" cy="116681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48415132" y="505909"/>
            <a:ext cx="6240335" cy="1254308"/>
          </a:xfrm>
          <a:prstGeom prst="rect">
            <a:avLst/>
          </a:prstGeom>
        </xdr:spPr>
      </xdr:pic>
    </xdr:grpSp>
    <xdr:clientData/>
  </xdr:twoCellAnchor>
  <xdr:twoCellAnchor>
    <xdr:from>
      <xdr:col>1</xdr:col>
      <xdr:colOff>95252</xdr:colOff>
      <xdr:row>16</xdr:row>
      <xdr:rowOff>76200</xdr:rowOff>
    </xdr:from>
    <xdr:to>
      <xdr:col>4</xdr:col>
      <xdr:colOff>8915400</xdr:colOff>
      <xdr:row>21</xdr:row>
      <xdr:rowOff>914400</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476252" y="13639800"/>
          <a:ext cx="23564848" cy="6019800"/>
          <a:chOff x="476252" y="13639800"/>
          <a:chExt cx="23564848" cy="6019800"/>
        </a:xfrm>
      </xdr:grpSpPr>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1490780" y="14115370"/>
            <a:ext cx="9254670" cy="864280"/>
          </a:xfrm>
          <a:prstGeom prst="rect">
            <a:avLst/>
          </a:prstGeom>
          <a:solidFill>
            <a:schemeClr val="bg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中堅教諭が目指す段階</a:t>
            </a:r>
          </a:p>
        </xdr:txBody>
      </xdr:sp>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476252" y="13716000"/>
            <a:ext cx="13201648" cy="5910262"/>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19164300" y="13639800"/>
            <a:ext cx="4876800" cy="6019800"/>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322984</xdr:colOff>
      <xdr:row>5</xdr:row>
      <xdr:rowOff>55418</xdr:rowOff>
    </xdr:from>
    <xdr:to>
      <xdr:col>8</xdr:col>
      <xdr:colOff>9572945</xdr:colOff>
      <xdr:row>16</xdr:row>
      <xdr:rowOff>76200</xdr:rowOff>
    </xdr:to>
    <xdr:pic>
      <xdr:nvPicPr>
        <xdr:cNvPr id="17" name="図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4459" y="6084743"/>
          <a:ext cx="44340061" cy="7440757"/>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7581900</xdr:colOff>
      <xdr:row>6</xdr:row>
      <xdr:rowOff>266700</xdr:rowOff>
    </xdr:from>
    <xdr:to>
      <xdr:col>4</xdr:col>
      <xdr:colOff>4000500</xdr:colOff>
      <xdr:row>16</xdr:row>
      <xdr:rowOff>76200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3744575" y="6972300"/>
          <a:ext cx="5362575" cy="6553200"/>
        </a:xfrm>
        <a:prstGeom prst="rect">
          <a:avLst/>
        </a:prstGeom>
        <a:solidFill>
          <a:srgbClr val="FFFF00">
            <a:alpha val="16000"/>
          </a:srgbClr>
        </a:solid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13081577</xdr:colOff>
      <xdr:row>17</xdr:row>
      <xdr:rowOff>647697</xdr:rowOff>
    </xdr:from>
    <xdr:to>
      <xdr:col>11</xdr:col>
      <xdr:colOff>2171700</xdr:colOff>
      <xdr:row>19</xdr:row>
      <xdr:rowOff>-1</xdr:rowOff>
    </xdr:to>
    <xdr:sp macro="" textlink="">
      <xdr:nvSpPr>
        <xdr:cNvPr id="22" name="フリーフォーム 5">
          <a:extLst>
            <a:ext uri="{FF2B5EF4-FFF2-40B4-BE49-F238E27FC236}">
              <a16:creationId xmlns:a16="http://schemas.microsoft.com/office/drawing/2014/main" id="{0A1B312C-0D36-4147-97F0-8003C340956B}"/>
            </a:ext>
          </a:extLst>
        </xdr:cNvPr>
        <xdr:cNvSpPr/>
      </xdr:nvSpPr>
      <xdr:spPr>
        <a:xfrm rot="10800000" flipH="1">
          <a:off x="48552677" y="15430497"/>
          <a:ext cx="11569123" cy="1790702"/>
        </a:xfrm>
        <a:custGeom>
          <a:avLst/>
          <a:gdLst>
            <a:gd name="connsiteX0" fmla="*/ 0 w 1924050"/>
            <a:gd name="connsiteY0" fmla="*/ 657225 h 657225"/>
            <a:gd name="connsiteX1" fmla="*/ 0 w 1924050"/>
            <a:gd name="connsiteY1" fmla="*/ 657225 h 657225"/>
            <a:gd name="connsiteX2" fmla="*/ 1266825 w 1924050"/>
            <a:gd name="connsiteY2" fmla="*/ 657225 h 657225"/>
            <a:gd name="connsiteX3" fmla="*/ 1924050 w 1924050"/>
            <a:gd name="connsiteY3" fmla="*/ 0 h 657225"/>
          </a:gdLst>
          <a:ahLst/>
          <a:cxnLst>
            <a:cxn ang="0">
              <a:pos x="connsiteX0" y="connsiteY0"/>
            </a:cxn>
            <a:cxn ang="0">
              <a:pos x="connsiteX1" y="connsiteY1"/>
            </a:cxn>
            <a:cxn ang="0">
              <a:pos x="connsiteX2" y="connsiteY2"/>
            </a:cxn>
            <a:cxn ang="0">
              <a:pos x="connsiteX3" y="connsiteY3"/>
            </a:cxn>
          </a:cxnLst>
          <a:rect l="l" t="t" r="r" b="b"/>
          <a:pathLst>
            <a:path w="1924050" h="657225">
              <a:moveTo>
                <a:pt x="0" y="657225"/>
              </a:moveTo>
              <a:lnTo>
                <a:pt x="0" y="657225"/>
              </a:lnTo>
              <a:lnTo>
                <a:pt x="1266825" y="657225"/>
              </a:lnTo>
              <a:lnTo>
                <a:pt x="1924050" y="0"/>
              </a:lnTo>
            </a:path>
          </a:pathLst>
        </a:custGeom>
        <a:noFill/>
        <a:ln w="762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324970</xdr:colOff>
      <xdr:row>18</xdr:row>
      <xdr:rowOff>11206</xdr:rowOff>
    </xdr:from>
    <xdr:to>
      <xdr:col>21</xdr:col>
      <xdr:colOff>168089</xdr:colOff>
      <xdr:row>24</xdr:row>
      <xdr:rowOff>89647</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58945" y="5383306"/>
          <a:ext cx="4977094" cy="188819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39</xdr:row>
      <xdr:rowOff>0</xdr:rowOff>
    </xdr:from>
    <xdr:to>
      <xdr:col>18</xdr:col>
      <xdr:colOff>8282</xdr:colOff>
      <xdr:row>46</xdr:row>
      <xdr:rowOff>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8348870" y="10841935"/>
          <a:ext cx="8282" cy="178904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464343</xdr:colOff>
      <xdr:row>45</xdr:row>
      <xdr:rowOff>306683</xdr:rowOff>
    </xdr:from>
    <xdr:to>
      <xdr:col>18</xdr:col>
      <xdr:colOff>11908</xdr:colOff>
      <xdr:row>47</xdr:row>
      <xdr:rowOff>309562</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a:off x="6500812" y="12611792"/>
          <a:ext cx="1869284" cy="63391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324970</xdr:colOff>
      <xdr:row>20</xdr:row>
      <xdr:rowOff>11206</xdr:rowOff>
    </xdr:from>
    <xdr:to>
      <xdr:col>22</xdr:col>
      <xdr:colOff>168089</xdr:colOff>
      <xdr:row>26</xdr:row>
      <xdr:rowOff>89647</xdr:rowOff>
    </xdr:to>
    <xdr:sp macro="" textlink="">
      <xdr:nvSpPr>
        <xdr:cNvPr id="2" name="正方形/長方形 1">
          <a:extLst>
            <a:ext uri="{FF2B5EF4-FFF2-40B4-BE49-F238E27FC236}">
              <a16:creationId xmlns:a16="http://schemas.microsoft.com/office/drawing/2014/main" id="{2377FA5C-FE5C-44F2-9D70-2FB4E5E26225}"/>
            </a:ext>
          </a:extLst>
        </xdr:cNvPr>
        <xdr:cNvSpPr/>
      </xdr:nvSpPr>
      <xdr:spPr>
        <a:xfrm>
          <a:off x="5458945" y="5383306"/>
          <a:ext cx="4977094" cy="188819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41672</xdr:colOff>
      <xdr:row>62</xdr:row>
      <xdr:rowOff>357188</xdr:rowOff>
    </xdr:from>
    <xdr:to>
      <xdr:col>9</xdr:col>
      <xdr:colOff>440531</xdr:colOff>
      <xdr:row>64</xdr:row>
      <xdr:rowOff>5953</xdr:rowOff>
    </xdr:to>
    <xdr:sp macro="" textlink="">
      <xdr:nvSpPr>
        <xdr:cNvPr id="5" name="四角形: 角を丸くする 4">
          <a:extLst>
            <a:ext uri="{FF2B5EF4-FFF2-40B4-BE49-F238E27FC236}">
              <a16:creationId xmlns:a16="http://schemas.microsoft.com/office/drawing/2014/main" id="{4D07EB51-F03D-F7D4-4BCF-D8879300AE41}"/>
            </a:ext>
          </a:extLst>
        </xdr:cNvPr>
        <xdr:cNvSpPr/>
      </xdr:nvSpPr>
      <xdr:spPr>
        <a:xfrm>
          <a:off x="3756422" y="18805922"/>
          <a:ext cx="863203" cy="386953"/>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11206</xdr:colOff>
      <xdr:row>3</xdr:row>
      <xdr:rowOff>192535</xdr:rowOff>
    </xdr:from>
    <xdr:to>
      <xdr:col>5</xdr:col>
      <xdr:colOff>1710406</xdr:colOff>
      <xdr:row>9</xdr:row>
      <xdr:rowOff>692727</xdr:rowOff>
    </xdr:to>
    <xdr:sp macro="" textlink="">
      <xdr:nvSpPr>
        <xdr:cNvPr id="2" name="角丸四角形 1">
          <a:extLst>
            <a:ext uri="{FF2B5EF4-FFF2-40B4-BE49-F238E27FC236}">
              <a16:creationId xmlns:a16="http://schemas.microsoft.com/office/drawing/2014/main" id="{A52B4247-FB81-435C-8798-EA6FC5F62144}"/>
            </a:ext>
          </a:extLst>
        </xdr:cNvPr>
        <xdr:cNvSpPr/>
      </xdr:nvSpPr>
      <xdr:spPr>
        <a:xfrm>
          <a:off x="354106" y="1935610"/>
          <a:ext cx="9928800" cy="4843592"/>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rPr>
            <a:t>Ｂ３セルから</a:t>
          </a:r>
          <a:r>
            <a:rPr kumimoji="1" lang="en-US" altLang="ja-JP" sz="3200">
              <a:solidFill>
                <a:schemeClr val="tx1"/>
              </a:solidFill>
            </a:rPr>
            <a:t>V</a:t>
          </a:r>
          <a:r>
            <a:rPr kumimoji="1" lang="ja-JP" altLang="en-US" sz="3200">
              <a:solidFill>
                <a:schemeClr val="tx1"/>
              </a:solidFill>
            </a:rPr>
            <a:t>３セルまでをコピーして「（様式 行－２）</a:t>
          </a:r>
          <a:r>
            <a:rPr kumimoji="1" lang="en-US" altLang="ja-JP" sz="3200">
              <a:solidFill>
                <a:schemeClr val="tx1"/>
              </a:solidFill>
            </a:rPr>
            <a:t>【</a:t>
          </a:r>
          <a:r>
            <a:rPr kumimoji="1" lang="ja-JP" altLang="en-US" sz="3200">
              <a:solidFill>
                <a:schemeClr val="tx1"/>
              </a:solidFill>
            </a:rPr>
            <a:t>行政番号・教育委員会名</a:t>
          </a:r>
          <a:r>
            <a:rPr kumimoji="1" lang="en-US" altLang="ja-JP" sz="3200">
              <a:solidFill>
                <a:schemeClr val="tx1"/>
              </a:solidFill>
            </a:rPr>
            <a:t>】〔</a:t>
          </a:r>
          <a:r>
            <a:rPr kumimoji="1" lang="ja-JP" altLang="en-US" sz="3200">
              <a:solidFill>
                <a:schemeClr val="tx1"/>
              </a:solidFill>
            </a:rPr>
            <a:t>中堅</a:t>
          </a:r>
          <a:r>
            <a:rPr kumimoji="1" lang="en-US" altLang="ja-JP" sz="3200">
              <a:solidFill>
                <a:schemeClr val="tx1"/>
              </a:solidFill>
            </a:rPr>
            <a:t>Ⅰ〕</a:t>
          </a:r>
          <a:r>
            <a:rPr kumimoji="1" lang="ja-JP" altLang="en-US" sz="3200">
              <a:solidFill>
                <a:schemeClr val="tx1"/>
              </a:solidFill>
            </a:rPr>
            <a:t>実績報告書」の「１ 受講者一覧」に上から詰めて「値貼付け」で貼付けてください。</a:t>
          </a:r>
          <a:endParaRPr kumimoji="1" lang="en-US" altLang="ja-JP" sz="3200">
            <a:solidFill>
              <a:schemeClr val="tx1"/>
            </a:solidFill>
          </a:endParaRPr>
        </a:p>
        <a:p>
          <a:pPr algn="l"/>
          <a:r>
            <a:rPr kumimoji="1" lang="en-US" altLang="ja-JP" sz="3200">
              <a:solidFill>
                <a:schemeClr val="tx1"/>
              </a:solidFill>
            </a:rPr>
            <a:t>※</a:t>
          </a:r>
          <a:r>
            <a:rPr kumimoji="1" lang="ja-JP" altLang="en-US" sz="3200">
              <a:solidFill>
                <a:schemeClr val="tx1"/>
              </a:solidFill>
            </a:rPr>
            <a:t>　人数の列（Ｄ列）は保護がかかっているので貼付けできません。</a:t>
          </a:r>
          <a:endParaRPr kumimoji="1" lang="en-US" altLang="ja-JP" sz="32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S37"/>
  <sheetViews>
    <sheetView showGridLines="0" view="pageBreakPreview" topLeftCell="A24" zoomScaleNormal="100" zoomScaleSheetLayoutView="100" workbookViewId="0"/>
  </sheetViews>
  <sheetFormatPr defaultColWidth="9" defaultRowHeight="13.5" x14ac:dyDescent="0.4"/>
  <cols>
    <col min="1" max="1" width="9" style="1"/>
    <col min="2" max="2" width="9.5" style="1" customWidth="1"/>
    <col min="3" max="3" width="14.125" style="1" customWidth="1"/>
    <col min="4" max="14" width="9" style="1"/>
    <col min="15" max="15" width="0" style="1" hidden="1" customWidth="1"/>
    <col min="16" max="19" width="9" style="1" hidden="1" customWidth="1"/>
    <col min="20" max="16384" width="9" style="1"/>
  </cols>
  <sheetData>
    <row r="3" spans="2:18" ht="14.25" thickBot="1" x14ac:dyDescent="0.45"/>
    <row r="4" spans="2:18" s="3" customFormat="1" ht="30" customHeight="1" thickBot="1" x14ac:dyDescent="0.45">
      <c r="B4" s="2" t="s">
        <v>0</v>
      </c>
      <c r="C4" s="91" t="s">
        <v>326</v>
      </c>
      <c r="D4" s="3" t="s">
        <v>30</v>
      </c>
    </row>
    <row r="5" spans="2:18" ht="5.0999999999999996" customHeight="1" thickBot="1" x14ac:dyDescent="0.45">
      <c r="B5" s="4"/>
    </row>
    <row r="6" spans="2:18" s="3" customFormat="1" ht="30" customHeight="1" thickBot="1" x14ac:dyDescent="0.45">
      <c r="B6" s="151" t="s">
        <v>9</v>
      </c>
      <c r="C6" s="151"/>
      <c r="D6" s="168"/>
      <c r="E6" s="169"/>
      <c r="F6" s="169"/>
      <c r="G6" s="170"/>
      <c r="I6" s="179"/>
      <c r="J6" s="180"/>
      <c r="K6" s="69" t="s">
        <v>237</v>
      </c>
      <c r="P6" s="3" t="str">
        <f>RIGHT(D6,4)</f>
        <v/>
      </c>
    </row>
    <row r="7" spans="2:18" ht="5.0999999999999996" customHeight="1" thickBot="1" x14ac:dyDescent="0.45">
      <c r="B7" s="4"/>
      <c r="C7" s="4"/>
    </row>
    <row r="8" spans="2:18" s="3" customFormat="1" ht="30" customHeight="1" thickBot="1" x14ac:dyDescent="0.45">
      <c r="B8" s="151" t="s">
        <v>10</v>
      </c>
      <c r="C8" s="151"/>
      <c r="D8" s="168"/>
      <c r="E8" s="169"/>
      <c r="F8" s="169"/>
      <c r="G8" s="170"/>
      <c r="I8" s="177"/>
      <c r="J8" s="178"/>
      <c r="K8" s="42" t="s">
        <v>240</v>
      </c>
    </row>
    <row r="9" spans="2:18" ht="5.0999999999999996" customHeight="1" thickBot="1" x14ac:dyDescent="0.45">
      <c r="B9" s="4"/>
      <c r="C9" s="4"/>
    </row>
    <row r="10" spans="2:18" s="3" customFormat="1" ht="30" customHeight="1" thickBot="1" x14ac:dyDescent="0.45">
      <c r="B10" s="151" t="s">
        <v>11</v>
      </c>
      <c r="C10" s="151"/>
      <c r="D10" s="139"/>
      <c r="E10" s="140"/>
      <c r="F10" s="140"/>
      <c r="G10" s="141"/>
      <c r="I10" s="175"/>
      <c r="J10" s="176"/>
      <c r="K10" s="42" t="s">
        <v>243</v>
      </c>
    </row>
    <row r="11" spans="2:18" ht="5.0999999999999996" customHeight="1" thickBot="1" x14ac:dyDescent="0.45">
      <c r="B11" s="5"/>
      <c r="C11" s="5"/>
    </row>
    <row r="12" spans="2:18" s="3" customFormat="1" ht="20.100000000000001" customHeight="1" x14ac:dyDescent="0.4">
      <c r="B12" s="151" t="s">
        <v>12</v>
      </c>
      <c r="C12" s="151"/>
      <c r="D12" s="145"/>
      <c r="E12" s="146"/>
      <c r="F12" s="146"/>
      <c r="G12" s="147"/>
      <c r="I12" s="173"/>
      <c r="J12" s="174"/>
      <c r="K12" s="42" t="s">
        <v>246</v>
      </c>
    </row>
    <row r="13" spans="2:18" s="3" customFormat="1" ht="30" customHeight="1" thickBot="1" x14ac:dyDescent="0.45">
      <c r="B13" s="151" t="s">
        <v>2</v>
      </c>
      <c r="C13" s="151"/>
      <c r="D13" s="148"/>
      <c r="E13" s="149"/>
      <c r="F13" s="149"/>
      <c r="G13" s="150"/>
    </row>
    <row r="14" spans="2:18" ht="5.0999999999999996" customHeight="1" thickBot="1" x14ac:dyDescent="0.45">
      <c r="B14" s="4"/>
      <c r="C14" s="4"/>
    </row>
    <row r="15" spans="2:18" s="3" customFormat="1" ht="30" customHeight="1" thickBot="1" x14ac:dyDescent="0.45">
      <c r="B15" s="151" t="s">
        <v>3</v>
      </c>
      <c r="C15" s="151"/>
      <c r="D15" s="184"/>
      <c r="E15" s="185"/>
      <c r="F15" s="185"/>
      <c r="G15" s="186"/>
      <c r="Q15" s="3" t="s">
        <v>4</v>
      </c>
      <c r="R15" s="3" t="s">
        <v>5</v>
      </c>
    </row>
    <row r="16" spans="2:18" ht="5.0999999999999996" customHeight="1" thickBot="1" x14ac:dyDescent="0.45">
      <c r="B16" s="4"/>
      <c r="C16" s="4"/>
    </row>
    <row r="17" spans="2:19" s="3" customFormat="1" ht="30" customHeight="1" thickBot="1" x14ac:dyDescent="0.45">
      <c r="B17" s="181" t="s">
        <v>413</v>
      </c>
      <c r="C17" s="151"/>
      <c r="D17" s="77"/>
      <c r="E17" s="182" t="s">
        <v>415</v>
      </c>
      <c r="F17" s="183"/>
      <c r="G17" s="78"/>
      <c r="H17" s="187" t="str">
        <f>IF(D17="〇","※　プルダウンに受講年度が表示されていない場合は新規受講です。","")</f>
        <v/>
      </c>
      <c r="I17" s="188"/>
      <c r="J17" s="188"/>
      <c r="K17" s="188"/>
      <c r="L17" s="188"/>
      <c r="M17" s="188"/>
    </row>
    <row r="18" spans="2:19" ht="5.0999999999999996" customHeight="1" thickBot="1" x14ac:dyDescent="0.45">
      <c r="B18" s="4"/>
      <c r="C18" s="4"/>
    </row>
    <row r="19" spans="2:19" s="3" customFormat="1" ht="30" customHeight="1" thickBot="1" x14ac:dyDescent="0.45">
      <c r="B19" s="151" t="s">
        <v>6</v>
      </c>
      <c r="C19" s="151"/>
      <c r="D19" s="139"/>
      <c r="E19" s="140"/>
      <c r="F19" s="140"/>
      <c r="G19" s="141"/>
    </row>
    <row r="20" spans="2:19" ht="5.0999999999999996" customHeight="1" thickBot="1" x14ac:dyDescent="0.45">
      <c r="B20" s="4"/>
      <c r="C20" s="4"/>
    </row>
    <row r="21" spans="2:19" s="3" customFormat="1" ht="30" customHeight="1" thickBot="1" x14ac:dyDescent="0.45">
      <c r="B21" s="151" t="s">
        <v>7</v>
      </c>
      <c r="C21" s="151"/>
      <c r="D21" s="142"/>
      <c r="E21" s="143"/>
      <c r="F21" s="143"/>
      <c r="G21" s="144"/>
      <c r="Q21" s="3" t="s">
        <v>132</v>
      </c>
      <c r="R21" s="3" t="s">
        <v>133</v>
      </c>
      <c r="S21" s="3" t="s">
        <v>134</v>
      </c>
    </row>
    <row r="22" spans="2:19" ht="5.0999999999999996" customHeight="1" thickBot="1" x14ac:dyDescent="0.45">
      <c r="B22" s="4"/>
      <c r="C22" s="4"/>
    </row>
    <row r="23" spans="2:19" s="3" customFormat="1" ht="30" customHeight="1" thickBot="1" x14ac:dyDescent="0.45">
      <c r="B23" s="151" t="s">
        <v>8</v>
      </c>
      <c r="C23" s="151"/>
      <c r="D23" s="168"/>
      <c r="E23" s="169"/>
      <c r="F23" s="169"/>
      <c r="G23" s="170"/>
    </row>
    <row r="24" spans="2:19" ht="5.0999999999999996" customHeight="1" thickBot="1" x14ac:dyDescent="0.45"/>
    <row r="25" spans="2:19" ht="30" customHeight="1" thickBot="1" x14ac:dyDescent="0.45">
      <c r="B25" s="154" t="s">
        <v>28</v>
      </c>
      <c r="C25" s="165" t="s">
        <v>14</v>
      </c>
      <c r="D25" s="166"/>
      <c r="E25" s="44"/>
      <c r="F25" s="7" t="s">
        <v>15</v>
      </c>
      <c r="G25" s="171" t="s">
        <v>412</v>
      </c>
      <c r="H25" s="172"/>
      <c r="I25" s="172"/>
      <c r="J25" s="172"/>
      <c r="K25" s="172"/>
      <c r="L25" s="172"/>
      <c r="M25" s="172"/>
      <c r="N25" s="172"/>
      <c r="Q25" s="1" t="s">
        <v>135</v>
      </c>
      <c r="R25" s="1" t="s">
        <v>17</v>
      </c>
      <c r="S25" s="1" t="s">
        <v>18</v>
      </c>
    </row>
    <row r="26" spans="2:19" ht="30" customHeight="1" thickBot="1" x14ac:dyDescent="0.45">
      <c r="B26" s="156"/>
      <c r="C26" s="156" t="s">
        <v>16</v>
      </c>
      <c r="D26" s="167"/>
      <c r="E26" s="44"/>
      <c r="F26" s="8" t="s">
        <v>15</v>
      </c>
      <c r="G26" s="171"/>
      <c r="H26" s="172"/>
      <c r="I26" s="172"/>
      <c r="J26" s="172"/>
      <c r="K26" s="172"/>
      <c r="L26" s="172"/>
      <c r="M26" s="172"/>
      <c r="N26" s="172"/>
    </row>
    <row r="27" spans="2:19" ht="5.0999999999999996" customHeight="1" thickBot="1" x14ac:dyDescent="0.45"/>
    <row r="28" spans="2:19" ht="30" customHeight="1" thickBot="1" x14ac:dyDescent="0.45">
      <c r="B28" s="154" t="s">
        <v>29</v>
      </c>
      <c r="C28" s="157" t="s">
        <v>19</v>
      </c>
      <c r="D28" s="157"/>
      <c r="E28" s="157"/>
      <c r="F28" s="157"/>
      <c r="G28" s="157"/>
      <c r="H28" s="158"/>
      <c r="I28" s="44"/>
      <c r="J28" s="163" t="str">
        <f t="shared" ref="J28:J34" si="0">IF(AND($I28="○",$P28="×"),"入力ミス（段階と代替が適さない）","")</f>
        <v/>
      </c>
      <c r="K28" s="164"/>
      <c r="L28" s="164"/>
      <c r="M28" s="164"/>
      <c r="N28" s="164"/>
      <c r="P28" s="1" t="str">
        <f>IF(OR(AND($E$25=$S$25,$E$26=$S$25),AND($E$25=$R$25,$E$26=$R$25)),"","×")</f>
        <v>×</v>
      </c>
    </row>
    <row r="29" spans="2:19" ht="30" customHeight="1" thickBot="1" x14ac:dyDescent="0.45">
      <c r="B29" s="155"/>
      <c r="C29" s="159" t="s">
        <v>20</v>
      </c>
      <c r="D29" s="159"/>
      <c r="E29" s="159"/>
      <c r="F29" s="159"/>
      <c r="G29" s="159"/>
      <c r="H29" s="160"/>
      <c r="I29" s="44"/>
      <c r="J29" s="163" t="str">
        <f t="shared" si="0"/>
        <v/>
      </c>
      <c r="K29" s="164"/>
      <c r="L29" s="164"/>
      <c r="M29" s="164"/>
      <c r="N29" s="164"/>
      <c r="P29" s="1" t="str">
        <f>IF(AND($E$25=$S$25,$E$26=$S$25),"","×")</f>
        <v>×</v>
      </c>
    </row>
    <row r="30" spans="2:19" ht="30" customHeight="1" thickBot="1" x14ac:dyDescent="0.45">
      <c r="B30" s="155"/>
      <c r="C30" s="159" t="s">
        <v>21</v>
      </c>
      <c r="D30" s="159"/>
      <c r="E30" s="159"/>
      <c r="F30" s="159"/>
      <c r="G30" s="159"/>
      <c r="H30" s="160"/>
      <c r="I30" s="44"/>
      <c r="J30" s="163" t="str">
        <f t="shared" si="0"/>
        <v/>
      </c>
      <c r="K30" s="164"/>
      <c r="L30" s="164"/>
      <c r="M30" s="164"/>
      <c r="N30" s="164"/>
      <c r="P30" s="1" t="str">
        <f>IF(AND($E$25=$S$25,$E$26=$S$25),"","×")</f>
        <v>×</v>
      </c>
    </row>
    <row r="31" spans="2:19" ht="30" customHeight="1" thickBot="1" x14ac:dyDescent="0.45">
      <c r="B31" s="155"/>
      <c r="C31" s="159" t="s">
        <v>22</v>
      </c>
      <c r="D31" s="159"/>
      <c r="E31" s="159"/>
      <c r="F31" s="159"/>
      <c r="G31" s="159"/>
      <c r="H31" s="160"/>
      <c r="I31" s="44"/>
      <c r="J31" s="163" t="str">
        <f t="shared" si="0"/>
        <v/>
      </c>
      <c r="K31" s="164"/>
      <c r="L31" s="164"/>
      <c r="M31" s="164"/>
      <c r="N31" s="164"/>
      <c r="P31" s="1" t="str">
        <f>IF(AND($E$25=$S$25,$E$26=$S$25),"","×")</f>
        <v>×</v>
      </c>
    </row>
    <row r="32" spans="2:19" ht="30" customHeight="1" thickBot="1" x14ac:dyDescent="0.45">
      <c r="B32" s="155"/>
      <c r="C32" s="159" t="s">
        <v>23</v>
      </c>
      <c r="D32" s="159"/>
      <c r="E32" s="159"/>
      <c r="F32" s="159"/>
      <c r="G32" s="159"/>
      <c r="H32" s="160"/>
      <c r="I32" s="44"/>
      <c r="J32" s="163" t="str">
        <f t="shared" si="0"/>
        <v/>
      </c>
      <c r="K32" s="164"/>
      <c r="L32" s="164"/>
      <c r="M32" s="164"/>
      <c r="N32" s="164"/>
      <c r="P32" s="1" t="str">
        <f>IF(AND($E$25=$S$25,$E$26=$S$25),"","×")</f>
        <v>×</v>
      </c>
    </row>
    <row r="33" spans="2:16" ht="30" customHeight="1" thickBot="1" x14ac:dyDescent="0.45">
      <c r="B33" s="155"/>
      <c r="C33" s="159" t="s">
        <v>26</v>
      </c>
      <c r="D33" s="159"/>
      <c r="E33" s="159"/>
      <c r="F33" s="159"/>
      <c r="G33" s="159"/>
      <c r="H33" s="160"/>
      <c r="I33" s="44"/>
      <c r="J33" s="163" t="str">
        <f t="shared" si="0"/>
        <v/>
      </c>
      <c r="K33" s="164"/>
      <c r="L33" s="164"/>
      <c r="M33" s="164"/>
      <c r="N33" s="164"/>
      <c r="P33" s="1" t="str">
        <f>IF(OR(AND($E$25=$S$25,$E$26=$S$25),AND($E$25=$R$25,$E$26=$R$25)),"","×")</f>
        <v>×</v>
      </c>
    </row>
    <row r="34" spans="2:16" ht="30" customHeight="1" thickBot="1" x14ac:dyDescent="0.45">
      <c r="B34" s="155"/>
      <c r="C34" s="161" t="s">
        <v>27</v>
      </c>
      <c r="D34" s="161"/>
      <c r="E34" s="161"/>
      <c r="F34" s="161"/>
      <c r="G34" s="161"/>
      <c r="H34" s="162"/>
      <c r="I34" s="44"/>
      <c r="J34" s="163" t="str">
        <f t="shared" si="0"/>
        <v/>
      </c>
      <c r="K34" s="164"/>
      <c r="L34" s="164"/>
      <c r="M34" s="164"/>
      <c r="N34" s="164"/>
      <c r="P34" s="1" t="str">
        <f>IF(AND($E$25=$S$25,$E$26=$S$25),"","×")</f>
        <v>×</v>
      </c>
    </row>
    <row r="35" spans="2:16" ht="30" customHeight="1" x14ac:dyDescent="0.4">
      <c r="B35" s="155"/>
      <c r="C35" s="45" t="s">
        <v>161</v>
      </c>
      <c r="D35" s="152"/>
      <c r="E35" s="152"/>
      <c r="F35" s="152"/>
      <c r="G35" s="152"/>
      <c r="H35" s="152"/>
      <c r="I35" s="152"/>
    </row>
    <row r="36" spans="2:16" ht="30" customHeight="1" x14ac:dyDescent="0.4">
      <c r="B36" s="156"/>
      <c r="C36" s="46" t="s">
        <v>162</v>
      </c>
      <c r="D36" s="153"/>
      <c r="E36" s="153"/>
      <c r="F36" s="153"/>
      <c r="G36" s="153"/>
      <c r="H36" s="153"/>
      <c r="I36" s="153"/>
    </row>
    <row r="37" spans="2:16" ht="5.0999999999999996" customHeight="1" x14ac:dyDescent="0.4"/>
  </sheetData>
  <sheetProtection algorithmName="SHA-512" hashValue="R9+zzU0skC674XEobf4JqMbqonAJKmKo7X4eRjBw2MwRNdpgG2caDA5HEC3ZKrIQnQVmge0Xx7cX2vcNA9Z7zg==" saltValue="gCkR+KKT69sV2qjPnPE+zQ==" spinCount="100000" sheet="1" objects="1" scenarios="1"/>
  <mergeCells count="46">
    <mergeCell ref="I12:J12"/>
    <mergeCell ref="I10:J10"/>
    <mergeCell ref="I8:J8"/>
    <mergeCell ref="I6:J6"/>
    <mergeCell ref="B17:C17"/>
    <mergeCell ref="E17:F17"/>
    <mergeCell ref="D6:G6"/>
    <mergeCell ref="D8:G8"/>
    <mergeCell ref="D10:G10"/>
    <mergeCell ref="B6:C6"/>
    <mergeCell ref="B8:C8"/>
    <mergeCell ref="B10:C10"/>
    <mergeCell ref="D15:G15"/>
    <mergeCell ref="H17:M17"/>
    <mergeCell ref="B25:B26"/>
    <mergeCell ref="C25:D25"/>
    <mergeCell ref="C26:D26"/>
    <mergeCell ref="B23:C23"/>
    <mergeCell ref="D23:G23"/>
    <mergeCell ref="G25:N26"/>
    <mergeCell ref="J34:N34"/>
    <mergeCell ref="J28:N28"/>
    <mergeCell ref="J29:N29"/>
    <mergeCell ref="J30:N30"/>
    <mergeCell ref="J31:N31"/>
    <mergeCell ref="J32:N32"/>
    <mergeCell ref="J33:N33"/>
    <mergeCell ref="D35:I35"/>
    <mergeCell ref="D36:I36"/>
    <mergeCell ref="B28:B36"/>
    <mergeCell ref="C28:H28"/>
    <mergeCell ref="C29:H29"/>
    <mergeCell ref="C30:H30"/>
    <mergeCell ref="C31:H31"/>
    <mergeCell ref="C32:H32"/>
    <mergeCell ref="C33:H33"/>
    <mergeCell ref="C34:H34"/>
    <mergeCell ref="D19:G19"/>
    <mergeCell ref="D21:G21"/>
    <mergeCell ref="D12:G12"/>
    <mergeCell ref="D13:G13"/>
    <mergeCell ref="B19:C19"/>
    <mergeCell ref="B21:C21"/>
    <mergeCell ref="B12:C12"/>
    <mergeCell ref="B13:C13"/>
    <mergeCell ref="B15:C15"/>
  </mergeCells>
  <phoneticPr fontId="2"/>
  <conditionalFormatting sqref="D17:E17 G17">
    <cfRule type="expression" dxfId="79" priority="74">
      <formula>#REF!="※　今年度の受講者番号ではない可能性があります"</formula>
    </cfRule>
  </conditionalFormatting>
  <conditionalFormatting sqref="D21:G21">
    <cfRule type="expression" dxfId="78" priority="11">
      <formula>$P$6="高等学校"</formula>
    </cfRule>
  </conditionalFormatting>
  <conditionalFormatting sqref="D35:I36">
    <cfRule type="expression" dxfId="77" priority="10">
      <formula>$I$34="○"</formula>
    </cfRule>
  </conditionalFormatting>
  <conditionalFormatting sqref="G17 C4 D6:G6 D8:G8 D10:G10 D12:G13 D15:G15 D17:E17 D19:G19 D21:G21 D23:G23 E25:E26 I28:I34">
    <cfRule type="expression" dxfId="76" priority="9">
      <formula>COUNTA(C4)</formula>
    </cfRule>
  </conditionalFormatting>
  <conditionalFormatting sqref="G17">
    <cfRule type="expression" dxfId="75" priority="2">
      <formula>$D$17="×"</formula>
    </cfRule>
  </conditionalFormatting>
  <conditionalFormatting sqref="I28:I34">
    <cfRule type="expression" dxfId="74" priority="7">
      <formula>$P28="×"</formula>
    </cfRule>
  </conditionalFormatting>
  <conditionalFormatting sqref="J28:J34">
    <cfRule type="expression" dxfId="73" priority="5">
      <formula>AND($I28="○",$P28="×")</formula>
    </cfRule>
  </conditionalFormatting>
  <dataValidations count="8">
    <dataValidation type="list" allowBlank="1" showInputMessage="1" showErrorMessage="1" sqref="D15:G15" xr:uid="{00000000-0002-0000-0000-000000000000}">
      <formula1>$Q$15:$R$15</formula1>
    </dataValidation>
    <dataValidation type="list" allowBlank="1" showInputMessage="1" showErrorMessage="1" sqref="D21:G21" xr:uid="{00000000-0002-0000-0000-000001000000}">
      <formula1>$Q$21:$S$21</formula1>
    </dataValidation>
    <dataValidation type="textLength" operator="equal" allowBlank="1" showInputMessage="1" showErrorMessage="1" error="職員番号８桁で入力してください。" sqref="D19:G19" xr:uid="{00000000-0002-0000-0000-000002000000}">
      <formula1>8</formula1>
    </dataValidation>
    <dataValidation type="list" allowBlank="1" showInputMessage="1" showErrorMessage="1" sqref="E25:E26" xr:uid="{00000000-0002-0000-0000-000003000000}">
      <formula1>$Q$25:$S$25</formula1>
    </dataValidation>
    <dataValidation type="list" allowBlank="1" showInputMessage="1" showErrorMessage="1" sqref="I28:I34" xr:uid="{00000000-0002-0000-0000-000004000000}">
      <formula1>"○,なし"</formula1>
    </dataValidation>
    <dataValidation type="list" allowBlank="1" showInputMessage="1" showErrorMessage="1" sqref="D35:I36" xr:uid="{00000000-0002-0000-0000-000005000000}">
      <formula1>"・都の派遣研修修了者,・都の指導資料作成委員経験者,・東京都教職員研修センター認定講師名簿登録者"</formula1>
    </dataValidation>
    <dataValidation type="list" allowBlank="1" showInputMessage="1" showErrorMessage="1" sqref="G17" xr:uid="{00000000-0002-0000-0000-000006000000}">
      <formula1>"R6,R5,R4,R3"</formula1>
    </dataValidation>
    <dataValidation type="list" allowBlank="1" showInputMessage="1" showErrorMessage="1" sqref="D17" xr:uid="{00000000-0002-0000-0000-000007000000}">
      <formula1>"〇,×"</formula1>
    </dataValidation>
  </dataValidations>
  <pageMargins left="0.7" right="0.7" top="0.75" bottom="0.75" header="0.3" footer="0.3"/>
  <pageSetup paperSize="9"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66"/>
  <sheetViews>
    <sheetView topLeftCell="A3" zoomScale="25" zoomScaleNormal="25" workbookViewId="0">
      <selection activeCell="I42" sqref="I42:O42"/>
    </sheetView>
  </sheetViews>
  <sheetFormatPr defaultColWidth="9" defaultRowHeight="13.5" x14ac:dyDescent="0.4"/>
  <cols>
    <col min="1" max="1" width="4.875" style="11" customWidth="1"/>
    <col min="2" max="3" width="38" style="11" customWidth="1"/>
    <col min="4" max="5" width="117.375" style="11" customWidth="1"/>
    <col min="6" max="6" width="30.625" style="11" customWidth="1"/>
    <col min="7" max="7" width="23.625" style="11" customWidth="1"/>
    <col min="8" max="8" width="95.5" style="11" customWidth="1"/>
    <col min="9" max="9" width="186" style="11" customWidth="1"/>
    <col min="10" max="11" width="54.625" style="11" customWidth="1"/>
    <col min="12" max="12" width="30.625" style="11" customWidth="1"/>
    <col min="13" max="13" width="23.625" style="11" customWidth="1"/>
    <col min="14" max="23" width="22" style="11" customWidth="1"/>
    <col min="24" max="16384" width="9" style="11"/>
  </cols>
  <sheetData>
    <row r="1" spans="2:28" ht="84.75" customHeight="1" x14ac:dyDescent="0.4">
      <c r="B1" s="189" t="s">
        <v>53</v>
      </c>
      <c r="C1" s="189"/>
      <c r="D1" s="189"/>
      <c r="E1" s="189"/>
      <c r="F1" s="10"/>
      <c r="G1" s="10"/>
      <c r="H1" s="10"/>
      <c r="I1" s="10"/>
      <c r="J1" s="10"/>
      <c r="K1" s="10"/>
      <c r="L1" s="10"/>
      <c r="M1" s="10"/>
      <c r="N1" s="10"/>
      <c r="O1" s="10"/>
      <c r="P1" s="10"/>
      <c r="Q1" s="10"/>
      <c r="R1" s="10"/>
      <c r="S1" s="10"/>
      <c r="T1" s="10"/>
      <c r="U1" s="10"/>
      <c r="V1" s="10"/>
      <c r="W1" s="10"/>
      <c r="X1" s="10"/>
      <c r="Y1" s="10"/>
      <c r="Z1" s="10"/>
      <c r="AA1" s="10"/>
      <c r="AB1" s="10"/>
    </row>
    <row r="2" spans="2:28" ht="122.25" customHeight="1" x14ac:dyDescent="0.75">
      <c r="B2" s="190" t="s">
        <v>54</v>
      </c>
      <c r="C2" s="190"/>
      <c r="D2" s="190"/>
      <c r="E2" s="190"/>
      <c r="F2" s="190"/>
      <c r="G2" s="190"/>
      <c r="H2" s="190"/>
      <c r="I2" s="190"/>
      <c r="J2" s="190"/>
      <c r="K2" s="190"/>
      <c r="L2" s="190"/>
      <c r="M2" s="12"/>
      <c r="N2" s="13"/>
      <c r="O2" s="13"/>
      <c r="P2" s="13"/>
      <c r="Q2" s="13"/>
      <c r="R2" s="13"/>
      <c r="S2" s="13"/>
      <c r="T2" s="13"/>
      <c r="U2" s="13"/>
      <c r="V2" s="13"/>
      <c r="W2" s="10"/>
      <c r="X2" s="10"/>
      <c r="Y2" s="10"/>
      <c r="Z2" s="10"/>
      <c r="AA2" s="10"/>
      <c r="AB2" s="10"/>
    </row>
    <row r="3" spans="2:28" ht="89.25" customHeight="1" x14ac:dyDescent="0.35">
      <c r="B3" s="12"/>
      <c r="C3" s="12"/>
      <c r="D3" s="12"/>
      <c r="E3" s="12"/>
      <c r="F3" s="12"/>
      <c r="G3" s="12"/>
      <c r="H3" s="12"/>
      <c r="I3" s="12"/>
      <c r="J3" s="12"/>
      <c r="K3" s="12"/>
      <c r="L3" s="12"/>
      <c r="M3" s="12"/>
      <c r="N3" s="13"/>
      <c r="O3" s="13"/>
      <c r="P3" s="13"/>
      <c r="Q3" s="13"/>
      <c r="R3" s="13"/>
      <c r="S3" s="13"/>
      <c r="T3" s="13"/>
      <c r="U3" s="13"/>
      <c r="V3" s="13"/>
      <c r="W3" s="10"/>
      <c r="X3" s="10"/>
      <c r="Y3" s="10"/>
      <c r="Z3" s="10"/>
      <c r="AA3" s="10"/>
      <c r="AB3" s="10"/>
    </row>
    <row r="4" spans="2:28" ht="89.25" customHeight="1" x14ac:dyDescent="0.35">
      <c r="B4" s="12"/>
      <c r="C4" s="12"/>
      <c r="D4" s="12"/>
      <c r="E4" s="12"/>
      <c r="F4" s="12"/>
      <c r="G4" s="12"/>
      <c r="H4" s="12"/>
      <c r="I4" s="12"/>
      <c r="J4" s="12"/>
      <c r="K4" s="12"/>
      <c r="L4" s="12"/>
      <c r="M4" s="12"/>
      <c r="N4" s="13"/>
      <c r="O4" s="13"/>
      <c r="P4" s="13"/>
      <c r="Q4" s="10"/>
      <c r="R4" s="191" t="s">
        <v>9</v>
      </c>
      <c r="S4" s="191"/>
      <c r="T4" s="192">
        <f>'01_基礎情報登録シート'!D6</f>
        <v>0</v>
      </c>
      <c r="U4" s="193"/>
      <c r="V4" s="193"/>
      <c r="W4" s="193"/>
      <c r="X4" s="194"/>
      <c r="Z4" s="10"/>
      <c r="AA4" s="10"/>
      <c r="AB4" s="10"/>
    </row>
    <row r="5" spans="2:28" ht="89.25" customHeight="1" x14ac:dyDescent="0.35">
      <c r="B5" s="12"/>
      <c r="C5" s="12"/>
      <c r="D5" s="12"/>
      <c r="E5" s="12"/>
      <c r="F5" s="12"/>
      <c r="G5" s="12"/>
      <c r="H5" s="12"/>
      <c r="I5" s="12"/>
      <c r="J5" s="12"/>
      <c r="K5" s="12"/>
      <c r="L5" s="12"/>
      <c r="M5" s="12"/>
      <c r="N5" s="13"/>
      <c r="O5" s="13"/>
      <c r="P5" s="13"/>
      <c r="Q5" s="10"/>
      <c r="R5" s="191" t="s">
        <v>55</v>
      </c>
      <c r="S5" s="191"/>
      <c r="T5" s="192" t="str">
        <f>'01_基礎情報登録シート'!D15&amp;"　"&amp;'01_基礎情報登録シート'!D13</f>
        <v>　</v>
      </c>
      <c r="U5" s="193"/>
      <c r="V5" s="193"/>
      <c r="W5" s="193"/>
      <c r="X5" s="194"/>
      <c r="Z5" s="10"/>
      <c r="AA5" s="10"/>
      <c r="AB5" s="10"/>
    </row>
    <row r="6" spans="2:28" ht="53.25" customHeight="1" x14ac:dyDescent="0.4">
      <c r="B6" s="14"/>
      <c r="C6" s="14"/>
      <c r="D6" s="14"/>
      <c r="E6" s="14"/>
      <c r="F6" s="14"/>
      <c r="G6" s="14"/>
      <c r="H6" s="10"/>
      <c r="I6" s="10"/>
      <c r="J6" s="10"/>
      <c r="K6" s="10"/>
      <c r="L6" s="10"/>
      <c r="M6" s="10"/>
      <c r="N6" s="10"/>
      <c r="O6" s="10"/>
      <c r="P6" s="10"/>
      <c r="Q6" s="10"/>
      <c r="R6" s="10"/>
      <c r="S6" s="10"/>
      <c r="T6" s="10"/>
      <c r="U6" s="10"/>
      <c r="V6" s="10"/>
      <c r="W6" s="10"/>
      <c r="X6" s="10"/>
      <c r="Y6" s="10"/>
      <c r="Z6" s="10"/>
      <c r="AA6" s="10"/>
      <c r="AB6" s="10"/>
    </row>
    <row r="7" spans="2:28" ht="53.25" customHeight="1" x14ac:dyDescent="0.4">
      <c r="B7" s="14"/>
      <c r="C7" s="14"/>
      <c r="D7" s="14"/>
      <c r="E7" s="14"/>
      <c r="F7" s="14"/>
      <c r="G7" s="14"/>
      <c r="H7" s="10"/>
      <c r="I7" s="10"/>
      <c r="J7" s="10"/>
      <c r="K7" s="10"/>
      <c r="L7" s="10"/>
      <c r="M7" s="10"/>
      <c r="N7" s="10"/>
      <c r="O7" s="10"/>
      <c r="P7" s="10"/>
      <c r="Q7" s="10"/>
      <c r="R7" s="10"/>
      <c r="S7" s="10"/>
      <c r="T7" s="10"/>
      <c r="U7" s="10"/>
      <c r="V7" s="10"/>
      <c r="W7" s="10"/>
      <c r="X7" s="10"/>
      <c r="Y7" s="10"/>
      <c r="Z7" s="10"/>
      <c r="AA7" s="10"/>
      <c r="AB7" s="10"/>
    </row>
    <row r="8" spans="2:28" ht="53.25" customHeight="1" x14ac:dyDescent="0.4">
      <c r="B8" s="14"/>
      <c r="C8" s="14"/>
      <c r="D8" s="14"/>
      <c r="E8" s="14"/>
      <c r="F8" s="14"/>
      <c r="G8" s="14"/>
      <c r="H8" s="10"/>
      <c r="I8" s="10"/>
      <c r="J8" s="10"/>
      <c r="K8" s="10"/>
      <c r="L8" s="10"/>
      <c r="M8" s="10"/>
      <c r="N8" s="10"/>
      <c r="O8" s="10"/>
      <c r="P8" s="10"/>
      <c r="Q8" s="10"/>
      <c r="R8" s="10"/>
      <c r="S8" s="10"/>
      <c r="T8" s="10"/>
      <c r="U8" s="10"/>
      <c r="V8" s="10"/>
      <c r="W8" s="10"/>
      <c r="X8" s="10"/>
      <c r="Y8" s="10"/>
      <c r="Z8" s="10"/>
      <c r="AA8" s="10"/>
      <c r="AB8" s="10"/>
    </row>
    <row r="9" spans="2:28" ht="53.25" customHeight="1" x14ac:dyDescent="0.4">
      <c r="B9" s="14"/>
      <c r="C9" s="14"/>
      <c r="D9" s="14"/>
      <c r="E9" s="14"/>
      <c r="F9" s="14"/>
      <c r="G9" s="14"/>
      <c r="H9" s="10"/>
      <c r="I9" s="10"/>
      <c r="J9" s="10"/>
      <c r="K9" s="10"/>
      <c r="L9" s="10"/>
      <c r="M9" s="10"/>
      <c r="N9" s="10"/>
      <c r="O9" s="10"/>
      <c r="P9" s="10"/>
      <c r="Q9" s="10"/>
      <c r="R9" s="10"/>
      <c r="S9" s="10"/>
      <c r="T9" s="10"/>
      <c r="U9" s="10"/>
      <c r="V9" s="10"/>
      <c r="W9" s="10"/>
      <c r="X9" s="10"/>
      <c r="Y9" s="10"/>
      <c r="Z9" s="10"/>
      <c r="AA9" s="10"/>
      <c r="AB9" s="10"/>
    </row>
    <row r="10" spans="2:28" ht="53.25" customHeight="1" x14ac:dyDescent="0.4">
      <c r="B10" s="14"/>
      <c r="C10" s="14"/>
      <c r="D10" s="14"/>
      <c r="E10" s="14"/>
      <c r="F10" s="14"/>
      <c r="G10" s="14"/>
      <c r="H10" s="10"/>
      <c r="I10" s="10"/>
      <c r="J10" s="10"/>
      <c r="K10" s="10"/>
      <c r="L10" s="10"/>
      <c r="M10" s="10"/>
      <c r="N10" s="10"/>
      <c r="O10" s="10"/>
      <c r="P10" s="10"/>
      <c r="Q10" s="10"/>
      <c r="R10" s="10"/>
      <c r="S10" s="10"/>
      <c r="T10" s="10"/>
      <c r="U10" s="10"/>
      <c r="V10" s="10"/>
      <c r="W10" s="10"/>
      <c r="X10" s="10"/>
      <c r="Y10" s="10"/>
      <c r="Z10" s="10"/>
      <c r="AA10" s="10"/>
      <c r="AB10" s="10"/>
    </row>
    <row r="11" spans="2:28" ht="53.25" customHeight="1" x14ac:dyDescent="0.4">
      <c r="B11" s="14"/>
      <c r="C11" s="14"/>
      <c r="D11" s="14"/>
      <c r="E11" s="14"/>
      <c r="F11" s="14"/>
      <c r="G11" s="14"/>
      <c r="H11" s="10"/>
      <c r="I11" s="10"/>
      <c r="J11" s="10"/>
      <c r="K11" s="10"/>
      <c r="L11" s="10"/>
      <c r="M11" s="10"/>
      <c r="N11" s="10"/>
      <c r="O11" s="10"/>
      <c r="P11" s="10"/>
      <c r="Q11" s="10"/>
      <c r="R11" s="10"/>
      <c r="S11" s="10"/>
      <c r="T11" s="10"/>
      <c r="U11" s="10"/>
      <c r="V11" s="10"/>
      <c r="W11" s="10"/>
      <c r="X11" s="10"/>
      <c r="Y11" s="10"/>
      <c r="Z11" s="10"/>
      <c r="AA11" s="10"/>
      <c r="AB11" s="10"/>
    </row>
    <row r="12" spans="2:28" ht="53.25" customHeight="1" x14ac:dyDescent="0.4">
      <c r="B12" s="14"/>
      <c r="C12" s="14"/>
      <c r="D12" s="14"/>
      <c r="E12" s="14"/>
      <c r="F12" s="14"/>
      <c r="G12" s="14"/>
      <c r="H12" s="10"/>
      <c r="I12" s="10"/>
      <c r="J12" s="10"/>
      <c r="K12" s="10"/>
      <c r="L12" s="10"/>
      <c r="M12" s="10"/>
      <c r="N12" s="10"/>
      <c r="O12" s="10"/>
      <c r="P12" s="10"/>
      <c r="Q12" s="10"/>
      <c r="R12" s="10"/>
      <c r="S12" s="10"/>
      <c r="T12" s="10"/>
      <c r="U12" s="10"/>
      <c r="V12" s="10"/>
      <c r="W12" s="10"/>
      <c r="X12" s="10"/>
      <c r="Y12" s="10"/>
      <c r="Z12" s="10"/>
      <c r="AA12" s="10"/>
      <c r="AB12" s="10"/>
    </row>
    <row r="13" spans="2:28" ht="53.25" customHeight="1" x14ac:dyDescent="0.4">
      <c r="B13" s="14"/>
      <c r="C13" s="14"/>
      <c r="D13" s="14"/>
      <c r="E13" s="14"/>
      <c r="F13" s="14"/>
      <c r="G13" s="14"/>
      <c r="H13" s="10"/>
      <c r="I13" s="10"/>
      <c r="J13" s="10"/>
      <c r="K13" s="10"/>
      <c r="L13" s="10"/>
      <c r="M13" s="10"/>
      <c r="N13" s="10"/>
      <c r="O13" s="10"/>
      <c r="P13" s="10"/>
      <c r="Q13" s="10"/>
      <c r="R13" s="10"/>
      <c r="S13" s="10"/>
      <c r="T13" s="10"/>
      <c r="U13" s="10"/>
      <c r="V13" s="10"/>
      <c r="W13" s="10"/>
      <c r="X13" s="10"/>
      <c r="Y13" s="10"/>
      <c r="Z13" s="10"/>
      <c r="AA13" s="10"/>
      <c r="AB13" s="10"/>
    </row>
    <row r="14" spans="2:28" ht="53.25" customHeight="1" x14ac:dyDescent="0.4">
      <c r="B14" s="14"/>
      <c r="C14" s="14"/>
      <c r="D14" s="14"/>
      <c r="E14" s="14"/>
      <c r="F14" s="14"/>
      <c r="G14" s="14"/>
      <c r="H14" s="10"/>
      <c r="I14" s="10"/>
      <c r="J14" s="10"/>
      <c r="K14" s="10"/>
      <c r="L14" s="10"/>
      <c r="M14" s="10"/>
      <c r="N14" s="10"/>
      <c r="O14" s="10"/>
      <c r="P14" s="10"/>
      <c r="Q14" s="10"/>
      <c r="R14" s="10"/>
      <c r="S14" s="10"/>
      <c r="T14" s="10"/>
      <c r="U14" s="10"/>
      <c r="V14" s="10"/>
      <c r="W14" s="10"/>
      <c r="X14" s="10"/>
      <c r="Y14" s="10"/>
      <c r="Z14" s="10"/>
      <c r="AA14" s="10"/>
      <c r="AB14" s="10"/>
    </row>
    <row r="15" spans="2:28" ht="42" customHeight="1" x14ac:dyDescent="0.4">
      <c r="B15" s="14"/>
      <c r="C15" s="14"/>
      <c r="D15" s="14"/>
      <c r="E15" s="14"/>
      <c r="F15" s="14"/>
      <c r="G15" s="14"/>
      <c r="H15" s="10"/>
      <c r="I15" s="10"/>
      <c r="J15" s="10"/>
      <c r="K15" s="10"/>
      <c r="L15" s="10"/>
      <c r="M15" s="10"/>
      <c r="N15" s="10"/>
      <c r="O15" s="10"/>
      <c r="P15" s="10"/>
      <c r="Q15" s="10"/>
      <c r="R15" s="10"/>
      <c r="S15" s="10"/>
      <c r="T15" s="10"/>
      <c r="U15" s="10"/>
      <c r="V15" s="10"/>
      <c r="W15" s="10"/>
      <c r="X15" s="10"/>
      <c r="Y15" s="10"/>
      <c r="Z15" s="10"/>
      <c r="AA15" s="10"/>
      <c r="AB15" s="10"/>
    </row>
    <row r="16" spans="2:28" s="10" customFormat="1" ht="63" customHeight="1" x14ac:dyDescent="0.4">
      <c r="E16" s="15"/>
      <c r="F16" s="15"/>
      <c r="G16" s="15"/>
      <c r="H16" s="15"/>
      <c r="I16" s="15"/>
      <c r="J16" s="15"/>
      <c r="K16" s="15"/>
      <c r="L16" s="15"/>
      <c r="M16" s="15"/>
      <c r="N16" s="15"/>
      <c r="O16" s="15"/>
      <c r="P16" s="15"/>
      <c r="Q16" s="15"/>
      <c r="R16" s="15"/>
      <c r="S16" s="15"/>
      <c r="T16" s="15"/>
      <c r="U16" s="15"/>
      <c r="V16" s="15"/>
      <c r="W16" s="15"/>
    </row>
    <row r="17" spans="2:28" s="10" customFormat="1" ht="96" customHeight="1" x14ac:dyDescent="0.4">
      <c r="E17" s="15"/>
      <c r="F17" s="15"/>
      <c r="G17" s="15"/>
      <c r="H17" s="15"/>
      <c r="I17" s="15"/>
      <c r="J17" s="15"/>
      <c r="K17" s="15"/>
      <c r="L17" s="15"/>
      <c r="M17" s="15"/>
      <c r="N17" s="15"/>
      <c r="O17" s="15"/>
      <c r="P17" s="15"/>
      <c r="Q17" s="15"/>
      <c r="R17" s="15"/>
      <c r="S17" s="15"/>
      <c r="T17" s="15"/>
      <c r="U17" s="15"/>
      <c r="V17" s="15"/>
      <c r="W17" s="15"/>
    </row>
    <row r="18" spans="2:28" s="10" customFormat="1" ht="96" customHeight="1" x14ac:dyDescent="0.4">
      <c r="E18" s="15"/>
      <c r="F18" s="15"/>
      <c r="G18" s="15"/>
      <c r="H18" s="15"/>
      <c r="I18" s="15"/>
      <c r="J18" s="15"/>
      <c r="K18" s="15"/>
      <c r="L18" s="15"/>
      <c r="M18" s="15"/>
      <c r="N18" s="15"/>
      <c r="O18" s="15"/>
      <c r="P18" s="15"/>
      <c r="Q18" s="15"/>
      <c r="R18" s="15"/>
      <c r="S18" s="15"/>
      <c r="T18" s="15"/>
      <c r="U18" s="15"/>
      <c r="V18" s="15"/>
      <c r="W18" s="15"/>
    </row>
    <row r="19" spans="2:28" s="10" customFormat="1" ht="96" customHeight="1" thickBot="1" x14ac:dyDescent="0.45">
      <c r="B19" s="16"/>
      <c r="C19" s="16"/>
      <c r="D19" s="16"/>
      <c r="E19" s="15"/>
      <c r="F19" s="15"/>
      <c r="G19" s="15"/>
      <c r="H19" s="15"/>
      <c r="I19" s="15"/>
      <c r="J19" s="15"/>
      <c r="K19" s="15"/>
      <c r="L19" s="15"/>
      <c r="M19" s="15"/>
      <c r="N19" s="15"/>
      <c r="O19" s="15"/>
      <c r="P19" s="15"/>
      <c r="Q19" s="15"/>
      <c r="R19" s="15"/>
      <c r="S19" s="15"/>
      <c r="T19" s="15"/>
      <c r="U19" s="15"/>
      <c r="V19" s="15"/>
      <c r="W19" s="15"/>
    </row>
    <row r="20" spans="2:28" ht="53.25" customHeight="1" thickBot="1" x14ac:dyDescent="0.45">
      <c r="B20" s="16"/>
      <c r="C20" s="16"/>
      <c r="D20" s="16"/>
      <c r="E20" s="15"/>
      <c r="F20" s="195" t="s">
        <v>56</v>
      </c>
      <c r="G20" s="196"/>
      <c r="H20" s="17"/>
      <c r="I20" s="17"/>
      <c r="J20" s="17"/>
      <c r="K20" s="17"/>
      <c r="L20" s="195" t="s">
        <v>56</v>
      </c>
      <c r="M20" s="196"/>
      <c r="N20" s="15"/>
      <c r="O20" s="15"/>
      <c r="P20" s="15"/>
      <c r="Q20" s="15"/>
      <c r="R20" s="15"/>
      <c r="S20" s="15"/>
      <c r="T20" s="15"/>
      <c r="U20" s="15"/>
      <c r="V20" s="15"/>
      <c r="W20" s="15"/>
      <c r="X20" s="10"/>
      <c r="Y20" s="10"/>
      <c r="Z20" s="10"/>
      <c r="AA20" s="10"/>
      <c r="AB20" s="10"/>
    </row>
    <row r="21" spans="2:28" ht="66" customHeight="1" thickBot="1" x14ac:dyDescent="0.45">
      <c r="B21" s="15"/>
      <c r="C21" s="15"/>
      <c r="D21" s="15"/>
      <c r="E21" s="15"/>
      <c r="F21" s="197"/>
      <c r="G21" s="198"/>
      <c r="H21" s="199" t="s">
        <v>57</v>
      </c>
      <c r="I21" s="200"/>
      <c r="J21" s="201" t="s">
        <v>58</v>
      </c>
      <c r="K21" s="202"/>
      <c r="L21" s="197"/>
      <c r="M21" s="198"/>
      <c r="N21" s="15"/>
      <c r="O21" s="15"/>
      <c r="P21" s="15"/>
      <c r="Q21" s="15"/>
      <c r="R21" s="15"/>
      <c r="S21" s="15"/>
      <c r="T21" s="15"/>
      <c r="U21" s="15"/>
      <c r="V21" s="15"/>
      <c r="W21" s="15"/>
      <c r="X21" s="10"/>
      <c r="Y21" s="10"/>
      <c r="Z21" s="10"/>
      <c r="AA21" s="10"/>
      <c r="AB21" s="10"/>
    </row>
    <row r="22" spans="2:28" ht="73.5" customHeight="1" thickBot="1" x14ac:dyDescent="0.45">
      <c r="B22" s="15"/>
      <c r="C22" s="15"/>
      <c r="D22" s="205"/>
      <c r="E22" s="206"/>
      <c r="F22" s="18" t="s">
        <v>59</v>
      </c>
      <c r="G22" s="19" t="s">
        <v>60</v>
      </c>
      <c r="H22" s="20" t="s">
        <v>61</v>
      </c>
      <c r="I22" s="21" t="s">
        <v>62</v>
      </c>
      <c r="J22" s="203"/>
      <c r="K22" s="204"/>
      <c r="L22" s="22" t="s">
        <v>424</v>
      </c>
      <c r="M22" s="23" t="s">
        <v>60</v>
      </c>
      <c r="N22" s="16"/>
      <c r="O22" s="15"/>
      <c r="P22" s="15"/>
      <c r="Q22" s="15"/>
      <c r="R22" s="15"/>
      <c r="S22" s="15"/>
      <c r="T22" s="15"/>
      <c r="U22" s="15"/>
      <c r="V22" s="15"/>
      <c r="W22" s="15"/>
      <c r="X22" s="10"/>
      <c r="Y22" s="10"/>
      <c r="Z22" s="10"/>
      <c r="AA22" s="10"/>
      <c r="AB22" s="10"/>
    </row>
    <row r="23" spans="2:28" s="26" customFormat="1" ht="183.75" customHeight="1" x14ac:dyDescent="0.4">
      <c r="B23" s="234" t="s">
        <v>63</v>
      </c>
      <c r="C23" s="235"/>
      <c r="D23" s="240" t="s">
        <v>64</v>
      </c>
      <c r="E23" s="241"/>
      <c r="F23" s="86"/>
      <c r="G23" s="222">
        <f>IF(ISERROR(AVERAGE(F23:F26)),0,AVERAGE(F23:F26))</f>
        <v>0</v>
      </c>
      <c r="H23" s="82" t="s">
        <v>65</v>
      </c>
      <c r="I23" s="242" t="s">
        <v>66</v>
      </c>
      <c r="J23" s="245"/>
      <c r="K23" s="246"/>
      <c r="L23" s="110"/>
      <c r="M23" s="207">
        <f>IF(ISERROR(AVERAGE(L23:L26)),0,AVERAGE(L23:L26))</f>
        <v>0</v>
      </c>
      <c r="N23" s="25"/>
      <c r="O23" s="25"/>
      <c r="P23" s="25"/>
      <c r="Q23" s="25"/>
      <c r="R23" s="25"/>
      <c r="S23" s="25"/>
      <c r="T23" s="25"/>
      <c r="U23" s="25"/>
      <c r="V23" s="25"/>
      <c r="W23" s="25"/>
      <c r="X23" s="25"/>
      <c r="Y23" s="25"/>
      <c r="Z23" s="25"/>
      <c r="AA23" s="25"/>
      <c r="AB23" s="25"/>
    </row>
    <row r="24" spans="2:28" s="26" customFormat="1" ht="183.75" customHeight="1" x14ac:dyDescent="0.4">
      <c r="B24" s="236"/>
      <c r="C24" s="237"/>
      <c r="D24" s="210" t="s">
        <v>67</v>
      </c>
      <c r="E24" s="211"/>
      <c r="F24" s="87"/>
      <c r="G24" s="223"/>
      <c r="H24" s="83" t="s">
        <v>65</v>
      </c>
      <c r="I24" s="243"/>
      <c r="J24" s="247"/>
      <c r="K24" s="248"/>
      <c r="L24" s="111"/>
      <c r="M24" s="208"/>
      <c r="N24" s="25"/>
      <c r="O24" s="25"/>
      <c r="P24" s="25"/>
      <c r="Q24" s="25"/>
      <c r="R24" s="25"/>
      <c r="S24" s="25"/>
      <c r="T24" s="25"/>
      <c r="U24" s="25"/>
      <c r="V24" s="25"/>
      <c r="W24" s="25"/>
      <c r="X24" s="25"/>
      <c r="Y24" s="25"/>
      <c r="Z24" s="25"/>
      <c r="AA24" s="25"/>
      <c r="AB24" s="25"/>
    </row>
    <row r="25" spans="2:28" s="26" customFormat="1" ht="183.75" customHeight="1" x14ac:dyDescent="0.4">
      <c r="B25" s="236"/>
      <c r="C25" s="237"/>
      <c r="D25" s="210" t="s">
        <v>68</v>
      </c>
      <c r="E25" s="211"/>
      <c r="F25" s="87"/>
      <c r="G25" s="223"/>
      <c r="H25" s="84" t="s">
        <v>65</v>
      </c>
      <c r="I25" s="243"/>
      <c r="J25" s="247"/>
      <c r="K25" s="248"/>
      <c r="L25" s="111"/>
      <c r="M25" s="208"/>
      <c r="N25" s="25"/>
      <c r="O25" s="25"/>
      <c r="P25" s="25"/>
      <c r="Q25" s="25"/>
      <c r="R25" s="25"/>
      <c r="S25" s="25"/>
      <c r="T25" s="25"/>
      <c r="U25" s="25"/>
      <c r="V25" s="25"/>
      <c r="W25" s="25"/>
      <c r="X25" s="25"/>
      <c r="Y25" s="25"/>
      <c r="Z25" s="25"/>
      <c r="AA25" s="25"/>
      <c r="AB25" s="25"/>
    </row>
    <row r="26" spans="2:28" s="26" customFormat="1" ht="183.75" customHeight="1" thickBot="1" x14ac:dyDescent="0.45">
      <c r="B26" s="238"/>
      <c r="C26" s="239"/>
      <c r="D26" s="212" t="s">
        <v>69</v>
      </c>
      <c r="E26" s="213"/>
      <c r="F26" s="88"/>
      <c r="G26" s="224"/>
      <c r="H26" s="85" t="s">
        <v>70</v>
      </c>
      <c r="I26" s="244"/>
      <c r="J26" s="249"/>
      <c r="K26" s="250"/>
      <c r="L26" s="112"/>
      <c r="M26" s="209"/>
      <c r="N26" s="25"/>
      <c r="O26" s="25"/>
      <c r="P26" s="25"/>
      <c r="Q26" s="25"/>
      <c r="R26" s="25"/>
      <c r="S26" s="25"/>
      <c r="T26" s="25"/>
      <c r="U26" s="25"/>
      <c r="V26" s="25"/>
      <c r="W26" s="25"/>
      <c r="X26" s="25"/>
      <c r="Y26" s="25"/>
      <c r="Z26" s="25"/>
      <c r="AA26" s="25"/>
      <c r="AB26" s="25"/>
    </row>
    <row r="27" spans="2:28" s="26" customFormat="1" ht="183.75" customHeight="1" x14ac:dyDescent="0.4">
      <c r="B27" s="214" t="s">
        <v>71</v>
      </c>
      <c r="C27" s="215"/>
      <c r="D27" s="220" t="s">
        <v>72</v>
      </c>
      <c r="E27" s="221"/>
      <c r="F27" s="86"/>
      <c r="G27" s="222">
        <f>IF(ISERROR(AVERAGE(F27:F29)),0,AVERAGE(F27:F29))</f>
        <v>0</v>
      </c>
      <c r="H27" s="29" t="s">
        <v>73</v>
      </c>
      <c r="I27" s="225" t="s">
        <v>74</v>
      </c>
      <c r="J27" s="228"/>
      <c r="K27" s="229"/>
      <c r="L27" s="110"/>
      <c r="M27" s="207">
        <f>IF(ISERROR(AVERAGE(L27:L29)),0,AVERAGE(L27:L29))</f>
        <v>0</v>
      </c>
      <c r="N27" s="25"/>
      <c r="O27" s="25"/>
      <c r="P27" s="25"/>
      <c r="Q27" s="25"/>
      <c r="R27" s="25"/>
      <c r="S27" s="25"/>
      <c r="T27" s="25"/>
      <c r="U27" s="25"/>
      <c r="V27" s="25"/>
      <c r="W27" s="25"/>
      <c r="X27" s="25"/>
      <c r="Y27" s="25"/>
      <c r="Z27" s="25"/>
      <c r="AA27" s="25"/>
      <c r="AB27" s="25"/>
    </row>
    <row r="28" spans="2:28" s="26" customFormat="1" ht="183.75" customHeight="1" x14ac:dyDescent="0.4">
      <c r="B28" s="216"/>
      <c r="C28" s="217"/>
      <c r="D28" s="251" t="s">
        <v>75</v>
      </c>
      <c r="E28" s="252"/>
      <c r="F28" s="87"/>
      <c r="G28" s="223"/>
      <c r="H28" s="30" t="s">
        <v>73</v>
      </c>
      <c r="I28" s="226"/>
      <c r="J28" s="230"/>
      <c r="K28" s="231"/>
      <c r="L28" s="111"/>
      <c r="M28" s="208"/>
      <c r="N28" s="25"/>
      <c r="O28" s="25"/>
      <c r="P28" s="25"/>
      <c r="Q28" s="25"/>
      <c r="R28" s="25"/>
      <c r="S28" s="25"/>
      <c r="T28" s="25"/>
      <c r="U28" s="25"/>
      <c r="V28" s="25"/>
      <c r="W28" s="25"/>
      <c r="X28" s="25"/>
      <c r="Y28" s="25"/>
      <c r="Z28" s="25"/>
      <c r="AA28" s="25"/>
      <c r="AB28" s="25"/>
    </row>
    <row r="29" spans="2:28" s="26" customFormat="1" ht="183.75" customHeight="1" thickBot="1" x14ac:dyDescent="0.45">
      <c r="B29" s="218"/>
      <c r="C29" s="219"/>
      <c r="D29" s="253" t="s">
        <v>76</v>
      </c>
      <c r="E29" s="254"/>
      <c r="F29" s="88"/>
      <c r="G29" s="224"/>
      <c r="H29" s="31" t="s">
        <v>77</v>
      </c>
      <c r="I29" s="227"/>
      <c r="J29" s="232"/>
      <c r="K29" s="233"/>
      <c r="L29" s="112"/>
      <c r="M29" s="209"/>
      <c r="N29" s="25"/>
      <c r="O29" s="25"/>
      <c r="P29" s="25"/>
      <c r="Q29" s="25"/>
      <c r="R29" s="25"/>
      <c r="S29" s="25"/>
      <c r="T29" s="25"/>
      <c r="U29" s="25"/>
      <c r="V29" s="25"/>
      <c r="W29" s="25"/>
      <c r="X29" s="25"/>
      <c r="Y29" s="25"/>
      <c r="Z29" s="25"/>
      <c r="AA29" s="25"/>
      <c r="AB29" s="25"/>
    </row>
    <row r="30" spans="2:28" s="26" customFormat="1" ht="183.75" customHeight="1" x14ac:dyDescent="0.4">
      <c r="B30" s="255" t="s">
        <v>78</v>
      </c>
      <c r="C30" s="256"/>
      <c r="D30" s="259" t="s">
        <v>79</v>
      </c>
      <c r="E30" s="260"/>
      <c r="F30" s="86"/>
      <c r="G30" s="222">
        <f>IF(ISERROR(AVERAGE(F30:F31)),0,AVERAGE(F30:F31))</f>
        <v>0</v>
      </c>
      <c r="H30" s="261" t="s">
        <v>80</v>
      </c>
      <c r="I30" s="261" t="s">
        <v>81</v>
      </c>
      <c r="J30" s="263"/>
      <c r="K30" s="264"/>
      <c r="L30" s="86"/>
      <c r="M30" s="207">
        <f>IF(ISERROR(AVERAGE(L30:L31)),0,AVERAGE(L30:L31))</f>
        <v>0</v>
      </c>
      <c r="N30" s="25"/>
      <c r="O30" s="25"/>
      <c r="P30" s="25"/>
      <c r="Q30" s="25"/>
      <c r="R30" s="25"/>
      <c r="S30" s="25"/>
      <c r="T30" s="25"/>
      <c r="U30" s="25"/>
      <c r="V30" s="25"/>
      <c r="W30" s="25"/>
      <c r="X30" s="25"/>
      <c r="Y30" s="25"/>
      <c r="Z30" s="25"/>
      <c r="AA30" s="25"/>
      <c r="AB30" s="25"/>
    </row>
    <row r="31" spans="2:28" s="26" customFormat="1" ht="183.75" customHeight="1" thickBot="1" x14ac:dyDescent="0.45">
      <c r="B31" s="257"/>
      <c r="C31" s="258"/>
      <c r="D31" s="267" t="s">
        <v>82</v>
      </c>
      <c r="E31" s="268"/>
      <c r="F31" s="88"/>
      <c r="G31" s="224"/>
      <c r="H31" s="262"/>
      <c r="I31" s="262"/>
      <c r="J31" s="265"/>
      <c r="K31" s="266"/>
      <c r="L31" s="88"/>
      <c r="M31" s="209"/>
      <c r="N31" s="25"/>
      <c r="O31" s="25"/>
      <c r="P31" s="25"/>
      <c r="Q31" s="25"/>
      <c r="R31" s="25"/>
      <c r="S31" s="25"/>
      <c r="T31" s="25"/>
      <c r="U31" s="25"/>
      <c r="V31" s="25"/>
      <c r="W31" s="25"/>
      <c r="X31" s="25"/>
      <c r="Y31" s="25"/>
      <c r="Z31" s="25"/>
      <c r="AA31" s="25"/>
      <c r="AB31" s="25"/>
    </row>
    <row r="32" spans="2:28" s="26" customFormat="1" ht="183.75" customHeight="1" x14ac:dyDescent="0.4">
      <c r="B32" s="269" t="s">
        <v>83</v>
      </c>
      <c r="C32" s="270"/>
      <c r="D32" s="273" t="s">
        <v>84</v>
      </c>
      <c r="E32" s="274"/>
      <c r="F32" s="86"/>
      <c r="G32" s="222">
        <f>IF(ISERROR(AVERAGE(F32:F33)),0,AVERAGE(F32:F33))</f>
        <v>0</v>
      </c>
      <c r="H32" s="32" t="s">
        <v>85</v>
      </c>
      <c r="I32" s="275" t="s">
        <v>86</v>
      </c>
      <c r="J32" s="277"/>
      <c r="K32" s="278"/>
      <c r="L32" s="86"/>
      <c r="M32" s="207">
        <f>IF(ISERROR(AVERAGE(L32:L33)),0,AVERAGE(L32:L33))</f>
        <v>0</v>
      </c>
      <c r="N32" s="25"/>
      <c r="O32" s="25"/>
      <c r="P32" s="25"/>
      <c r="Q32" s="25"/>
      <c r="R32" s="25"/>
      <c r="S32" s="25"/>
      <c r="T32" s="25"/>
      <c r="U32" s="25"/>
      <c r="V32" s="25"/>
      <c r="W32" s="25"/>
      <c r="X32" s="25"/>
      <c r="Y32" s="25"/>
      <c r="Z32" s="25"/>
      <c r="AA32" s="25"/>
      <c r="AB32" s="25"/>
    </row>
    <row r="33" spans="2:28" s="26" customFormat="1" ht="183.75" customHeight="1" thickBot="1" x14ac:dyDescent="0.45">
      <c r="B33" s="271"/>
      <c r="C33" s="272"/>
      <c r="D33" s="281" t="s">
        <v>87</v>
      </c>
      <c r="E33" s="282"/>
      <c r="F33" s="87"/>
      <c r="G33" s="224"/>
      <c r="H33" s="33" t="s">
        <v>88</v>
      </c>
      <c r="I33" s="276"/>
      <c r="J33" s="279"/>
      <c r="K33" s="280"/>
      <c r="L33" s="87"/>
      <c r="M33" s="209"/>
      <c r="N33" s="25"/>
      <c r="O33" s="25"/>
      <c r="P33" s="25"/>
      <c r="Q33" s="25"/>
      <c r="R33" s="25"/>
      <c r="S33" s="25"/>
      <c r="T33" s="25"/>
      <c r="U33" s="25"/>
      <c r="V33" s="25"/>
      <c r="W33" s="25"/>
      <c r="X33" s="25"/>
      <c r="Y33" s="25"/>
      <c r="Z33" s="25"/>
      <c r="AA33" s="25"/>
      <c r="AB33" s="25"/>
    </row>
    <row r="34" spans="2:28" s="26" customFormat="1" ht="183.75" customHeight="1" thickBot="1" x14ac:dyDescent="0.45">
      <c r="B34" s="283" t="s">
        <v>42</v>
      </c>
      <c r="C34" s="284"/>
      <c r="D34" s="285" t="s">
        <v>89</v>
      </c>
      <c r="E34" s="286"/>
      <c r="F34" s="89"/>
      <c r="G34" s="58">
        <f>F34</f>
        <v>0</v>
      </c>
      <c r="H34" s="34" t="s">
        <v>90</v>
      </c>
      <c r="I34" s="34" t="s">
        <v>91</v>
      </c>
      <c r="J34" s="287"/>
      <c r="K34" s="288"/>
      <c r="L34" s="90"/>
      <c r="M34" s="60">
        <f>L34</f>
        <v>0</v>
      </c>
      <c r="N34" s="25"/>
      <c r="O34" s="25"/>
      <c r="P34" s="25"/>
      <c r="Q34" s="25"/>
      <c r="R34" s="25"/>
      <c r="S34" s="25"/>
      <c r="T34" s="25"/>
      <c r="U34" s="25"/>
      <c r="V34" s="25"/>
      <c r="W34" s="25"/>
      <c r="X34" s="25"/>
      <c r="Y34" s="25"/>
      <c r="Z34" s="25"/>
      <c r="AA34" s="25"/>
      <c r="AB34" s="25"/>
    </row>
    <row r="35" spans="2:28" s="26" customFormat="1" ht="183.75" customHeight="1" x14ac:dyDescent="0.4">
      <c r="B35" s="289" t="s">
        <v>92</v>
      </c>
      <c r="C35" s="290"/>
      <c r="D35" s="295" t="s">
        <v>93</v>
      </c>
      <c r="E35" s="296"/>
      <c r="F35" s="86"/>
      <c r="G35" s="222">
        <f>IF(ISERROR(AVERAGE(F35:F37)),0,AVERAGE(F35:F37))</f>
        <v>0</v>
      </c>
      <c r="H35" s="24" t="s">
        <v>94</v>
      </c>
      <c r="I35" s="297" t="s">
        <v>95</v>
      </c>
      <c r="J35" s="300"/>
      <c r="K35" s="301"/>
      <c r="L35" s="86"/>
      <c r="M35" s="207">
        <f>IF(ISERROR(AVERAGE(L35:L37)),0,AVERAGE(L35:L37))</f>
        <v>0</v>
      </c>
      <c r="N35" s="25"/>
      <c r="O35" s="25"/>
      <c r="P35" s="25"/>
      <c r="Q35" s="25"/>
      <c r="R35" s="25"/>
      <c r="S35" s="25"/>
      <c r="T35" s="25"/>
      <c r="U35" s="25"/>
      <c r="V35" s="25"/>
      <c r="W35" s="25"/>
      <c r="X35" s="25"/>
      <c r="Y35" s="25"/>
      <c r="Z35" s="25"/>
      <c r="AA35" s="25"/>
      <c r="AB35" s="25"/>
    </row>
    <row r="36" spans="2:28" s="26" customFormat="1" ht="183.75" customHeight="1" x14ac:dyDescent="0.4">
      <c r="B36" s="291"/>
      <c r="C36" s="292"/>
      <c r="D36" s="306" t="s">
        <v>96</v>
      </c>
      <c r="E36" s="307"/>
      <c r="F36" s="87"/>
      <c r="G36" s="223"/>
      <c r="H36" s="27" t="s">
        <v>94</v>
      </c>
      <c r="I36" s="298"/>
      <c r="J36" s="302"/>
      <c r="K36" s="303"/>
      <c r="L36" s="87"/>
      <c r="M36" s="208"/>
      <c r="N36" s="25"/>
      <c r="O36" s="25"/>
      <c r="P36" s="25"/>
      <c r="Q36" s="25"/>
      <c r="R36" s="25"/>
      <c r="S36" s="25"/>
      <c r="T36" s="25"/>
      <c r="U36" s="25"/>
      <c r="V36" s="25"/>
      <c r="W36" s="25"/>
      <c r="X36" s="25"/>
      <c r="Y36" s="25"/>
      <c r="Z36" s="25"/>
      <c r="AA36" s="25"/>
      <c r="AB36" s="25"/>
    </row>
    <row r="37" spans="2:28" s="26" customFormat="1" ht="183.75" customHeight="1" thickBot="1" x14ac:dyDescent="0.45">
      <c r="B37" s="293"/>
      <c r="C37" s="294"/>
      <c r="D37" s="308" t="s">
        <v>97</v>
      </c>
      <c r="E37" s="309"/>
      <c r="F37" s="88"/>
      <c r="G37" s="224"/>
      <c r="H37" s="28" t="s">
        <v>94</v>
      </c>
      <c r="I37" s="299"/>
      <c r="J37" s="304"/>
      <c r="K37" s="305"/>
      <c r="L37" s="88"/>
      <c r="M37" s="209"/>
      <c r="N37" s="25"/>
      <c r="O37" s="25"/>
      <c r="P37" s="25"/>
      <c r="Q37" s="25"/>
      <c r="R37" s="25"/>
      <c r="S37" s="25"/>
      <c r="T37" s="25"/>
      <c r="U37" s="25"/>
      <c r="V37" s="25"/>
      <c r="W37" s="25"/>
      <c r="X37" s="25"/>
      <c r="Y37" s="25"/>
      <c r="Z37" s="25"/>
      <c r="AA37" s="25"/>
      <c r="AB37" s="25"/>
    </row>
    <row r="38" spans="2:28" s="26" customFormat="1" ht="183.75" customHeight="1" thickBot="1" x14ac:dyDescent="0.45">
      <c r="B38" s="310" t="s">
        <v>98</v>
      </c>
      <c r="C38" s="311"/>
      <c r="D38" s="312" t="s">
        <v>99</v>
      </c>
      <c r="E38" s="313"/>
      <c r="F38" s="90"/>
      <c r="G38" s="59">
        <f>F38</f>
        <v>0</v>
      </c>
      <c r="H38" s="35" t="s">
        <v>100</v>
      </c>
      <c r="I38" s="35" t="s">
        <v>101</v>
      </c>
      <c r="J38" s="314"/>
      <c r="K38" s="315"/>
      <c r="L38" s="90"/>
      <c r="M38" s="61">
        <f>L38</f>
        <v>0</v>
      </c>
      <c r="N38" s="25"/>
      <c r="O38" s="25"/>
      <c r="P38" s="25"/>
      <c r="Q38" s="25"/>
      <c r="R38" s="25"/>
      <c r="S38" s="25"/>
      <c r="T38" s="25"/>
      <c r="U38" s="25"/>
      <c r="V38" s="25"/>
      <c r="W38" s="25"/>
      <c r="X38" s="25"/>
      <c r="Y38" s="25"/>
      <c r="Z38" s="25"/>
      <c r="AA38" s="25"/>
      <c r="AB38" s="25"/>
    </row>
    <row r="39" spans="2:28" ht="21" x14ac:dyDescent="0.4">
      <c r="B39" s="15"/>
      <c r="C39" s="15"/>
      <c r="D39" s="15"/>
      <c r="E39" s="15"/>
      <c r="F39" s="15"/>
      <c r="G39" s="15"/>
      <c r="H39" s="15"/>
      <c r="I39" s="15"/>
      <c r="J39" s="15"/>
      <c r="K39" s="15"/>
      <c r="L39" s="15"/>
      <c r="M39" s="15"/>
      <c r="N39" s="15"/>
      <c r="O39" s="15"/>
      <c r="P39" s="15"/>
      <c r="Q39" s="15"/>
      <c r="R39" s="15"/>
      <c r="S39" s="15"/>
      <c r="T39" s="15"/>
      <c r="U39" s="15"/>
      <c r="V39" s="15"/>
      <c r="W39" s="15"/>
      <c r="X39" s="10"/>
      <c r="Y39" s="10"/>
      <c r="Z39" s="10"/>
      <c r="AA39" s="10"/>
      <c r="AB39" s="10"/>
    </row>
    <row r="40" spans="2:28" ht="69.75" customHeight="1" thickBot="1" x14ac:dyDescent="0.45">
      <c r="B40" s="322" t="s">
        <v>102</v>
      </c>
      <c r="C40" s="322"/>
      <c r="D40" s="322"/>
      <c r="E40" s="15"/>
      <c r="F40" s="15"/>
      <c r="G40" s="15"/>
      <c r="H40" s="15"/>
      <c r="I40" s="15"/>
      <c r="J40" s="15"/>
      <c r="K40" s="15"/>
      <c r="L40" s="15"/>
      <c r="M40" s="15"/>
      <c r="N40" s="15"/>
      <c r="O40" s="15"/>
      <c r="P40" s="15"/>
      <c r="Q40" s="15"/>
      <c r="R40" s="15"/>
      <c r="S40" s="15"/>
      <c r="T40" s="15"/>
      <c r="U40" s="15"/>
      <c r="V40" s="15"/>
      <c r="W40" s="15"/>
      <c r="X40" s="10"/>
      <c r="Y40" s="10"/>
      <c r="Z40" s="10"/>
      <c r="AA40" s="10"/>
      <c r="AB40" s="10"/>
    </row>
    <row r="41" spans="2:28" s="37" customFormat="1" ht="83.25" customHeight="1" x14ac:dyDescent="0.4">
      <c r="B41" s="323" t="s">
        <v>103</v>
      </c>
      <c r="C41" s="324"/>
      <c r="D41" s="324"/>
      <c r="E41" s="324"/>
      <c r="F41" s="324"/>
      <c r="G41" s="324"/>
      <c r="H41" s="325"/>
      <c r="I41" s="329" t="s">
        <v>104</v>
      </c>
      <c r="J41" s="330"/>
      <c r="K41" s="330"/>
      <c r="L41" s="330"/>
      <c r="M41" s="330"/>
      <c r="N41" s="330"/>
      <c r="O41" s="331"/>
      <c r="P41" s="36"/>
      <c r="Q41" s="36"/>
      <c r="R41" s="36"/>
      <c r="S41" s="36"/>
      <c r="T41" s="36"/>
      <c r="U41" s="36"/>
      <c r="V41" s="36"/>
      <c r="W41" s="36"/>
      <c r="X41" s="36"/>
      <c r="Y41" s="36"/>
      <c r="Z41" s="36"/>
      <c r="AA41" s="36"/>
      <c r="AB41" s="36"/>
    </row>
    <row r="42" spans="2:28" s="37" customFormat="1" ht="83.25" customHeight="1" x14ac:dyDescent="0.4">
      <c r="B42" s="326" t="s">
        <v>105</v>
      </c>
      <c r="C42" s="327"/>
      <c r="D42" s="327"/>
      <c r="E42" s="327"/>
      <c r="F42" s="327"/>
      <c r="G42" s="327"/>
      <c r="H42" s="327"/>
      <c r="I42" s="326" t="s">
        <v>106</v>
      </c>
      <c r="J42" s="327"/>
      <c r="K42" s="327"/>
      <c r="L42" s="327"/>
      <c r="M42" s="327"/>
      <c r="N42" s="327"/>
      <c r="O42" s="328"/>
      <c r="P42" s="36"/>
      <c r="Q42" s="36"/>
      <c r="R42" s="36"/>
      <c r="S42" s="36"/>
      <c r="T42" s="36"/>
      <c r="U42" s="36"/>
      <c r="V42" s="36"/>
      <c r="W42" s="36"/>
      <c r="X42" s="36"/>
      <c r="Y42" s="36"/>
      <c r="Z42" s="36"/>
      <c r="AA42" s="36"/>
      <c r="AB42" s="36"/>
    </row>
    <row r="43" spans="2:28" ht="78" customHeight="1" x14ac:dyDescent="0.4">
      <c r="B43" s="316"/>
      <c r="C43" s="317"/>
      <c r="D43" s="317"/>
      <c r="E43" s="317"/>
      <c r="F43" s="317"/>
      <c r="G43" s="317"/>
      <c r="H43" s="318"/>
      <c r="I43" s="316"/>
      <c r="J43" s="317"/>
      <c r="K43" s="317"/>
      <c r="L43" s="317"/>
      <c r="M43" s="317"/>
      <c r="N43" s="317"/>
      <c r="O43" s="318"/>
      <c r="P43" s="10"/>
      <c r="Q43" s="10"/>
      <c r="R43" s="10"/>
      <c r="S43" s="15"/>
      <c r="T43" s="10"/>
      <c r="U43" s="10"/>
      <c r="V43" s="10"/>
      <c r="W43" s="10"/>
      <c r="X43" s="10"/>
      <c r="Y43" s="10"/>
      <c r="Z43" s="10"/>
      <c r="AA43" s="10"/>
      <c r="AB43" s="10"/>
    </row>
    <row r="44" spans="2:28" ht="78" customHeight="1" x14ac:dyDescent="0.4">
      <c r="B44" s="316"/>
      <c r="C44" s="317"/>
      <c r="D44" s="317"/>
      <c r="E44" s="317"/>
      <c r="F44" s="317"/>
      <c r="G44" s="317"/>
      <c r="H44" s="318"/>
      <c r="I44" s="316"/>
      <c r="J44" s="317"/>
      <c r="K44" s="317"/>
      <c r="L44" s="317"/>
      <c r="M44" s="317"/>
      <c r="N44" s="317"/>
      <c r="O44" s="318"/>
      <c r="P44" s="10"/>
      <c r="Q44" s="10"/>
      <c r="R44" s="10"/>
      <c r="S44" s="15"/>
      <c r="T44" s="10"/>
      <c r="U44" s="10"/>
      <c r="V44" s="10"/>
      <c r="W44" s="10"/>
      <c r="X44" s="10"/>
      <c r="Y44" s="10"/>
      <c r="Z44" s="10"/>
      <c r="AA44" s="10"/>
      <c r="AB44" s="10"/>
    </row>
    <row r="45" spans="2:28" ht="78" customHeight="1" x14ac:dyDescent="0.4">
      <c r="B45" s="316"/>
      <c r="C45" s="317"/>
      <c r="D45" s="317"/>
      <c r="E45" s="317"/>
      <c r="F45" s="317"/>
      <c r="G45" s="317"/>
      <c r="H45" s="318"/>
      <c r="I45" s="316"/>
      <c r="J45" s="317"/>
      <c r="K45" s="317"/>
      <c r="L45" s="317"/>
      <c r="M45" s="317"/>
      <c r="N45" s="317"/>
      <c r="O45" s="318"/>
      <c r="P45" s="10"/>
      <c r="Q45" s="10"/>
      <c r="R45" s="10"/>
      <c r="S45" s="15"/>
      <c r="T45" s="10"/>
      <c r="U45" s="10"/>
      <c r="V45" s="10"/>
      <c r="W45" s="10"/>
      <c r="X45" s="10"/>
      <c r="Y45" s="10"/>
      <c r="Z45" s="10"/>
      <c r="AA45" s="10"/>
      <c r="AB45" s="10"/>
    </row>
    <row r="46" spans="2:28" ht="78" customHeight="1" x14ac:dyDescent="0.4">
      <c r="B46" s="316"/>
      <c r="C46" s="317"/>
      <c r="D46" s="317"/>
      <c r="E46" s="317"/>
      <c r="F46" s="317"/>
      <c r="G46" s="317"/>
      <c r="H46" s="318"/>
      <c r="I46" s="316"/>
      <c r="J46" s="317"/>
      <c r="K46" s="317"/>
      <c r="L46" s="317"/>
      <c r="M46" s="317"/>
      <c r="N46" s="317"/>
      <c r="O46" s="318"/>
      <c r="P46" s="10"/>
      <c r="Q46" s="10"/>
      <c r="R46" s="10"/>
      <c r="S46" s="15"/>
      <c r="T46" s="10"/>
      <c r="U46" s="10"/>
      <c r="V46" s="10"/>
      <c r="W46" s="10"/>
      <c r="X46" s="10"/>
      <c r="Y46" s="10"/>
      <c r="Z46" s="10"/>
      <c r="AA46" s="10"/>
      <c r="AB46" s="10"/>
    </row>
    <row r="47" spans="2:28" ht="78" customHeight="1" x14ac:dyDescent="0.4">
      <c r="B47" s="316"/>
      <c r="C47" s="317"/>
      <c r="D47" s="317"/>
      <c r="E47" s="317"/>
      <c r="F47" s="317"/>
      <c r="G47" s="317"/>
      <c r="H47" s="318"/>
      <c r="I47" s="316"/>
      <c r="J47" s="317"/>
      <c r="K47" s="317"/>
      <c r="L47" s="317"/>
      <c r="M47" s="317"/>
      <c r="N47" s="317"/>
      <c r="O47" s="318"/>
      <c r="P47" s="10"/>
      <c r="Q47" s="10"/>
      <c r="R47" s="10"/>
      <c r="S47" s="15"/>
      <c r="T47" s="10"/>
      <c r="U47" s="10"/>
      <c r="V47" s="10"/>
      <c r="W47" s="10"/>
      <c r="X47" s="10"/>
      <c r="Y47" s="10"/>
      <c r="Z47" s="10"/>
      <c r="AA47" s="10"/>
      <c r="AB47" s="10"/>
    </row>
    <row r="48" spans="2:28" ht="78" customHeight="1" x14ac:dyDescent="0.4">
      <c r="B48" s="316"/>
      <c r="C48" s="317"/>
      <c r="D48" s="317"/>
      <c r="E48" s="317"/>
      <c r="F48" s="317"/>
      <c r="G48" s="317"/>
      <c r="H48" s="318"/>
      <c r="I48" s="316"/>
      <c r="J48" s="317"/>
      <c r="K48" s="317"/>
      <c r="L48" s="317"/>
      <c r="M48" s="317"/>
      <c r="N48" s="317"/>
      <c r="O48" s="318"/>
      <c r="P48" s="10"/>
      <c r="Q48" s="10"/>
      <c r="R48" s="10"/>
      <c r="S48" s="15"/>
      <c r="T48" s="10"/>
      <c r="U48" s="10"/>
      <c r="V48" s="10"/>
      <c r="W48" s="10"/>
      <c r="X48" s="10"/>
      <c r="Y48" s="10"/>
      <c r="Z48" s="10"/>
      <c r="AA48" s="10"/>
      <c r="AB48" s="10"/>
    </row>
    <row r="49" spans="2:28" ht="78" customHeight="1" thickBot="1" x14ac:dyDescent="0.45">
      <c r="B49" s="319"/>
      <c r="C49" s="320"/>
      <c r="D49" s="320"/>
      <c r="E49" s="320"/>
      <c r="F49" s="320"/>
      <c r="G49" s="320"/>
      <c r="H49" s="321"/>
      <c r="I49" s="319"/>
      <c r="J49" s="320"/>
      <c r="K49" s="320"/>
      <c r="L49" s="320"/>
      <c r="M49" s="320"/>
      <c r="N49" s="320"/>
      <c r="O49" s="321"/>
      <c r="P49" s="10"/>
      <c r="Q49" s="10"/>
      <c r="R49" s="10"/>
      <c r="S49" s="15"/>
      <c r="T49" s="10"/>
      <c r="U49" s="10"/>
      <c r="V49" s="10"/>
      <c r="W49" s="10"/>
      <c r="X49" s="10"/>
      <c r="Y49" s="10"/>
      <c r="Z49" s="10"/>
      <c r="AA49" s="10"/>
      <c r="AB49" s="10"/>
    </row>
    <row r="64" spans="2:28" ht="99" x14ac:dyDescent="0.4">
      <c r="O64" s="25"/>
      <c r="P64" s="38" t="s">
        <v>107</v>
      </c>
      <c r="Q64" s="38" t="s">
        <v>108</v>
      </c>
      <c r="R64" s="38" t="s">
        <v>109</v>
      </c>
      <c r="S64" s="38" t="s">
        <v>110</v>
      </c>
      <c r="T64" s="38" t="s">
        <v>48</v>
      </c>
      <c r="U64" s="38" t="s">
        <v>111</v>
      </c>
      <c r="V64" s="38" t="s">
        <v>98</v>
      </c>
    </row>
    <row r="65" spans="15:22" ht="35.25" x14ac:dyDescent="0.4">
      <c r="O65" s="39" t="s">
        <v>112</v>
      </c>
      <c r="P65" s="40" t="str">
        <f>IFERROR(AVERAGE(F23:F26),"")</f>
        <v/>
      </c>
      <c r="Q65" s="41" t="str">
        <f>IFERROR(AVERAGE(F27:F29),"")</f>
        <v/>
      </c>
      <c r="R65" s="41" t="str">
        <f>IFERROR(AVERAGE(F30:F31),"")</f>
        <v/>
      </c>
      <c r="S65" s="41" t="str">
        <f>IFERROR(AVERAGE(F32:F33),"")</f>
        <v/>
      </c>
      <c r="T65" s="41" t="str">
        <f>IFERROR(AVERAGE(F34),"")</f>
        <v/>
      </c>
      <c r="U65" s="41" t="str">
        <f>IFERROR(AVERAGE(F35:F37),"")</f>
        <v/>
      </c>
      <c r="V65" s="41" t="str">
        <f>IFERROR(AVERAGE(F38),"")</f>
        <v/>
      </c>
    </row>
    <row r="66" spans="15:22" ht="35.25" x14ac:dyDescent="0.4">
      <c r="O66" s="39" t="s">
        <v>113</v>
      </c>
      <c r="P66" s="40" t="str">
        <f>IFERROR(AVERAGE(L23:L26),"")</f>
        <v/>
      </c>
      <c r="Q66" s="41" t="str">
        <f>IFERROR(AVERAGE(L27:L29),"")</f>
        <v/>
      </c>
      <c r="R66" s="41" t="str">
        <f>IFERROR(AVERAGE(L30:L31),"")</f>
        <v/>
      </c>
      <c r="S66" s="41" t="str">
        <f>IFERROR(AVERAGE(L32:L33),"")</f>
        <v/>
      </c>
      <c r="T66" s="41" t="str">
        <f>IFERROR(AVERAGE(L34),"")</f>
        <v/>
      </c>
      <c r="U66" s="41" t="str">
        <f>IFERROR(AVERAGE(L35:L37),"")</f>
        <v/>
      </c>
      <c r="V66" s="41" t="str">
        <f>IFERROR(AVERAGE(L38),"")</f>
        <v/>
      </c>
    </row>
  </sheetData>
  <sheetProtection algorithmName="SHA-512" hashValue="lK58Z5bSYiwuVwI12qUvcfdUAQBQGuDvLUmyozqOXBiPYR+fgO3GgZ/I3TAQAPrpYMlDmr/CL2pMRX2146QuvQ==" saltValue="rwAwvAVLLayqwy/djDPPbg==" spinCount="100000" sheet="1" objects="1" scenarios="1"/>
  <mergeCells count="64">
    <mergeCell ref="I43:O49"/>
    <mergeCell ref="B43:H49"/>
    <mergeCell ref="B40:D40"/>
    <mergeCell ref="B41:H41"/>
    <mergeCell ref="B42:H42"/>
    <mergeCell ref="I42:O42"/>
    <mergeCell ref="I41:O41"/>
    <mergeCell ref="M35:M37"/>
    <mergeCell ref="D36:E36"/>
    <mergeCell ref="D37:E37"/>
    <mergeCell ref="B38:C38"/>
    <mergeCell ref="D38:E38"/>
    <mergeCell ref="J38:K38"/>
    <mergeCell ref="B34:C34"/>
    <mergeCell ref="D34:E34"/>
    <mergeCell ref="J34:K34"/>
    <mergeCell ref="B35:C37"/>
    <mergeCell ref="D35:E35"/>
    <mergeCell ref="G35:G37"/>
    <mergeCell ref="I35:I37"/>
    <mergeCell ref="J35:K37"/>
    <mergeCell ref="J30:K31"/>
    <mergeCell ref="M30:M31"/>
    <mergeCell ref="D31:E31"/>
    <mergeCell ref="B32:C33"/>
    <mergeCell ref="D32:E32"/>
    <mergeCell ref="G32:G33"/>
    <mergeCell ref="I32:I33"/>
    <mergeCell ref="J32:K33"/>
    <mergeCell ref="M32:M33"/>
    <mergeCell ref="H30:H31"/>
    <mergeCell ref="D33:E33"/>
    <mergeCell ref="D29:E29"/>
    <mergeCell ref="B30:C31"/>
    <mergeCell ref="D30:E30"/>
    <mergeCell ref="G30:G31"/>
    <mergeCell ref="I30:I31"/>
    <mergeCell ref="M23:M26"/>
    <mergeCell ref="D24:E24"/>
    <mergeCell ref="D25:E25"/>
    <mergeCell ref="D26:E26"/>
    <mergeCell ref="B27:C29"/>
    <mergeCell ref="D27:E27"/>
    <mergeCell ref="G27:G29"/>
    <mergeCell ref="I27:I29"/>
    <mergeCell ref="J27:K29"/>
    <mergeCell ref="M27:M29"/>
    <mergeCell ref="B23:C26"/>
    <mergeCell ref="D23:E23"/>
    <mergeCell ref="G23:G26"/>
    <mergeCell ref="I23:I26"/>
    <mergeCell ref="J23:K26"/>
    <mergeCell ref="D28:E28"/>
    <mergeCell ref="F20:G21"/>
    <mergeCell ref="L20:M21"/>
    <mergeCell ref="H21:I21"/>
    <mergeCell ref="J21:K22"/>
    <mergeCell ref="D22:E22"/>
    <mergeCell ref="B1:E1"/>
    <mergeCell ref="B2:L2"/>
    <mergeCell ref="R4:S4"/>
    <mergeCell ref="R5:S5"/>
    <mergeCell ref="T5:X5"/>
    <mergeCell ref="T4:X4"/>
  </mergeCells>
  <phoneticPr fontId="2"/>
  <dataValidations count="1">
    <dataValidation type="list" allowBlank="1" showInputMessage="1" showErrorMessage="1" sqref="F23:F38 L23:L38" xr:uid="{00000000-0002-0000-0100-000000000000}">
      <formula1>"1,2,3,4"</formula1>
    </dataValidation>
  </dataValidations>
  <pageMargins left="0.5" right="0.23" top="0.26" bottom="0.2" header="0.2" footer="0.3"/>
  <pageSetup paperSize="8" scale="14" orientation="landscape" r:id="rId1"/>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W101"/>
  <sheetViews>
    <sheetView showGridLines="0" tabSelected="1" view="pageBreakPreview" topLeftCell="A30" zoomScale="85" zoomScaleNormal="100" zoomScaleSheetLayoutView="85" workbookViewId="0">
      <selection activeCell="B46" sqref="B46:N51"/>
    </sheetView>
  </sheetViews>
  <sheetFormatPr defaultColWidth="9" defaultRowHeight="13.5" x14ac:dyDescent="0.4"/>
  <cols>
    <col min="1" max="23" width="6.125" style="1" customWidth="1"/>
    <col min="24" max="42" width="6.125" style="1" hidden="1" customWidth="1"/>
    <col min="43" max="51" width="6.125" style="1" customWidth="1"/>
    <col min="52" max="16384" width="9" style="1"/>
  </cols>
  <sheetData>
    <row r="1" spans="2:30" x14ac:dyDescent="0.4">
      <c r="V1" s="409" t="s">
        <v>216</v>
      </c>
      <c r="W1" s="410"/>
    </row>
    <row r="2" spans="2:30" ht="18.75" customHeight="1" x14ac:dyDescent="0.4">
      <c r="S2" s="415" t="s">
        <v>414</v>
      </c>
      <c r="T2" s="415"/>
      <c r="U2" s="415"/>
      <c r="V2" s="415"/>
      <c r="W2" s="415"/>
    </row>
    <row r="3" spans="2:30" ht="18.75" customHeight="1" x14ac:dyDescent="0.4">
      <c r="B3" s="1" t="s">
        <v>215</v>
      </c>
      <c r="S3" s="415" t="s">
        <v>217</v>
      </c>
      <c r="T3" s="415"/>
      <c r="U3" s="415"/>
      <c r="V3" s="415"/>
      <c r="W3" s="415"/>
    </row>
    <row r="4" spans="2:30" ht="4.9000000000000004" customHeight="1" x14ac:dyDescent="0.4"/>
    <row r="5" spans="2:30" ht="18.75" customHeight="1" x14ac:dyDescent="0.4">
      <c r="P5" s="416" t="s">
        <v>218</v>
      </c>
      <c r="Q5" s="416"/>
      <c r="R5" s="418" t="str">
        <f>IF('01_基礎情報登録シート'!D6="","",'01_基礎情報登録シート'!D6)</f>
        <v/>
      </c>
      <c r="S5" s="418"/>
      <c r="T5" s="418"/>
      <c r="U5" s="418"/>
      <c r="V5" s="418"/>
      <c r="W5" s="418"/>
    </row>
    <row r="6" spans="2:30" ht="18.75" customHeight="1" x14ac:dyDescent="0.15">
      <c r="P6" s="416" t="s">
        <v>219</v>
      </c>
      <c r="Q6" s="416"/>
      <c r="R6" s="433" t="str">
        <f>IF('01_基礎情報登録シート'!D8="","",'01_基礎情報登録シート'!D8)</f>
        <v/>
      </c>
      <c r="S6" s="433"/>
      <c r="T6" s="433"/>
      <c r="U6" s="433"/>
      <c r="V6" s="434" t="s">
        <v>410</v>
      </c>
      <c r="W6" s="434"/>
    </row>
    <row r="7" spans="2:30" ht="18.75" customHeight="1" x14ac:dyDescent="0.4">
      <c r="P7" s="416" t="s">
        <v>220</v>
      </c>
      <c r="Q7" s="416"/>
      <c r="R7" s="418" t="str">
        <f>IF('01_基礎情報登録シート'!D10="","",'01_基礎情報登録シート'!D10)</f>
        <v/>
      </c>
      <c r="S7" s="418"/>
      <c r="T7" s="418"/>
      <c r="U7" s="418"/>
      <c r="V7" s="418"/>
      <c r="W7" s="418"/>
    </row>
    <row r="8" spans="2:30" ht="4.9000000000000004" customHeight="1" x14ac:dyDescent="0.4"/>
    <row r="9" spans="2:30" ht="18.75" customHeight="1" x14ac:dyDescent="0.4">
      <c r="C9" s="419" t="str">
        <f>"令和"&amp;'01_基礎情報登録シート'!C4&amp;"年度東京都公立学中堅教諭等資質向上研修Ⅰ　研修計画書"</f>
        <v>令和７年度東京都公立学中堅教諭等資質向上研修Ⅰ　研修計画書</v>
      </c>
      <c r="D9" s="419"/>
      <c r="E9" s="419"/>
      <c r="F9" s="419"/>
      <c r="G9" s="419"/>
      <c r="H9" s="419"/>
      <c r="I9" s="419"/>
      <c r="J9" s="419"/>
      <c r="K9" s="419"/>
      <c r="L9" s="419"/>
      <c r="M9" s="419"/>
      <c r="N9" s="419"/>
      <c r="O9" s="419"/>
      <c r="P9" s="419"/>
      <c r="Q9" s="419"/>
    </row>
    <row r="10" spans="2:30" ht="18.75" customHeight="1" x14ac:dyDescent="0.4"/>
    <row r="11" spans="2:30" ht="18.75" customHeight="1" x14ac:dyDescent="0.4">
      <c r="B11" s="404" t="s">
        <v>1</v>
      </c>
      <c r="C11" s="404"/>
      <c r="D11" s="401" t="str">
        <f>IF('01_基礎情報登録シート'!D12="","",'01_基礎情報登録シート'!D12)</f>
        <v/>
      </c>
      <c r="E11" s="401"/>
      <c r="F11" s="401"/>
      <c r="G11" s="401"/>
      <c r="H11" s="404" t="s">
        <v>3</v>
      </c>
      <c r="I11" s="404"/>
      <c r="J11" s="404" t="s">
        <v>6</v>
      </c>
      <c r="K11" s="404"/>
      <c r="L11" s="404" t="s">
        <v>115</v>
      </c>
      <c r="M11" s="404"/>
      <c r="N11" s="404" t="s">
        <v>8</v>
      </c>
      <c r="O11" s="404"/>
      <c r="Q11" s="407" t="s">
        <v>13</v>
      </c>
      <c r="R11" s="407"/>
      <c r="S11" s="407"/>
      <c r="T11" s="407"/>
      <c r="U11" s="409"/>
      <c r="V11" s="435" t="s">
        <v>416</v>
      </c>
      <c r="W11" s="436"/>
      <c r="X11" s="6"/>
      <c r="Y11" s="6"/>
    </row>
    <row r="12" spans="2:30" ht="18.75" customHeight="1" x14ac:dyDescent="0.4">
      <c r="B12" s="404" t="s">
        <v>114</v>
      </c>
      <c r="C12" s="404"/>
      <c r="D12" s="401" t="str">
        <f>IF('01_基礎情報登録シート'!D13="","",'01_基礎情報登録シート'!D13)</f>
        <v/>
      </c>
      <c r="E12" s="401"/>
      <c r="F12" s="401"/>
      <c r="G12" s="401"/>
      <c r="H12" s="401" t="str">
        <f>IF('01_基礎情報登録シート'!D15="","",'01_基礎情報登録シート'!D15)</f>
        <v/>
      </c>
      <c r="I12" s="401"/>
      <c r="J12" s="401" t="str">
        <f>IF('01_基礎情報登録シート'!D19="","",'01_基礎情報登録シート'!D19)</f>
        <v/>
      </c>
      <c r="K12" s="401"/>
      <c r="L12" s="401" t="str">
        <f>IF('01_基礎情報登録シート'!D21="","",'01_基礎情報登録シート'!D21)</f>
        <v/>
      </c>
      <c r="M12" s="401"/>
      <c r="N12" s="401" t="str">
        <f>IF('01_基礎情報登録シート'!D23="","",'01_基礎情報登録シート'!D23)</f>
        <v/>
      </c>
      <c r="O12" s="401"/>
      <c r="Q12" s="407" t="s">
        <v>14</v>
      </c>
      <c r="R12" s="407"/>
      <c r="S12" s="407"/>
      <c r="T12" s="66" t="str">
        <f>IF('01_基礎情報登録シート'!E25="","",'01_基礎情報登録シート'!E25)</f>
        <v/>
      </c>
      <c r="U12" s="127" t="s">
        <v>15</v>
      </c>
      <c r="V12" s="437" t="s">
        <v>417</v>
      </c>
      <c r="W12" s="438"/>
      <c r="Y12" s="80" t="s">
        <v>318</v>
      </c>
      <c r="Z12" s="79">
        <f>'01_基礎情報登録シート'!D17</f>
        <v>0</v>
      </c>
    </row>
    <row r="13" spans="2:30" ht="18.75" customHeight="1" x14ac:dyDescent="0.4">
      <c r="Q13" s="407" t="s">
        <v>16</v>
      </c>
      <c r="R13" s="407"/>
      <c r="S13" s="407"/>
      <c r="T13" s="66" t="str">
        <f>IF('01_基礎情報登録シート'!E26="","",'01_基礎情報登録シート'!E26)</f>
        <v/>
      </c>
      <c r="U13" s="127" t="s">
        <v>15</v>
      </c>
      <c r="V13" s="439" t="str">
        <f>IF('01_基礎情報登録シート'!G17=0,"",'01_基礎情報登録シート'!G17)</f>
        <v/>
      </c>
      <c r="W13" s="440"/>
    </row>
    <row r="14" spans="2:30" ht="24.95" customHeight="1" x14ac:dyDescent="0.4">
      <c r="B14" s="407" t="s">
        <v>116</v>
      </c>
      <c r="C14" s="407"/>
      <c r="D14" s="407"/>
      <c r="E14" s="407"/>
      <c r="F14" s="407"/>
      <c r="G14" s="407"/>
      <c r="H14" s="407"/>
      <c r="I14" s="407"/>
      <c r="J14" s="407"/>
      <c r="AA14" s="1" t="s">
        <v>222</v>
      </c>
      <c r="AB14" s="1" t="s">
        <v>223</v>
      </c>
      <c r="AC14" s="1" t="s">
        <v>224</v>
      </c>
      <c r="AD14" s="1" t="s">
        <v>225</v>
      </c>
    </row>
    <row r="15" spans="2:30" ht="24.95" customHeight="1" x14ac:dyDescent="0.4">
      <c r="B15" s="54" t="s">
        <v>117</v>
      </c>
      <c r="C15" s="405" t="s">
        <v>118</v>
      </c>
      <c r="D15" s="405"/>
      <c r="E15" s="405"/>
      <c r="F15" s="405"/>
      <c r="G15" s="405"/>
      <c r="H15" s="405"/>
      <c r="I15" s="405"/>
      <c r="J15" s="54" t="str">
        <f>IF('01_基礎情報登録シート'!I28="","",'01_基礎情報登録シート'!I28)</f>
        <v/>
      </c>
      <c r="L15" s="179"/>
      <c r="M15" s="420"/>
      <c r="N15" s="180"/>
      <c r="O15" s="69" t="s">
        <v>237</v>
      </c>
      <c r="P15" s="69"/>
      <c r="Q15" s="69"/>
      <c r="R15" s="42"/>
      <c r="S15" s="42"/>
      <c r="T15" s="42"/>
      <c r="U15" s="42"/>
      <c r="Y15" s="1" t="s">
        <v>186</v>
      </c>
      <c r="Z15" s="1" t="str">
        <f t="shared" ref="Z15:Z21" si="0">IF($J15="○",1,"")</f>
        <v/>
      </c>
      <c r="AA15" s="1">
        <v>1</v>
      </c>
      <c r="AB15" s="1">
        <v>1</v>
      </c>
      <c r="AC15" s="1">
        <f>$I$39</f>
        <v>4</v>
      </c>
      <c r="AD15" s="1">
        <v>2</v>
      </c>
    </row>
    <row r="16" spans="2:30" ht="24.95" customHeight="1" x14ac:dyDescent="0.4">
      <c r="B16" s="54" t="s">
        <v>119</v>
      </c>
      <c r="C16" s="405" t="s">
        <v>120</v>
      </c>
      <c r="D16" s="405"/>
      <c r="E16" s="405"/>
      <c r="F16" s="405"/>
      <c r="G16" s="405"/>
      <c r="H16" s="405"/>
      <c r="I16" s="405"/>
      <c r="J16" s="54" t="str">
        <f>IF('01_基礎情報登録シート'!I29="","",'01_基礎情報登録シート'!I29)</f>
        <v/>
      </c>
      <c r="L16" s="177"/>
      <c r="M16" s="421"/>
      <c r="N16" s="178"/>
      <c r="O16" s="42" t="s">
        <v>240</v>
      </c>
      <c r="P16" s="42"/>
      <c r="Q16" s="42"/>
      <c r="R16" s="42"/>
      <c r="S16" s="42"/>
      <c r="T16" s="42"/>
      <c r="U16" s="42"/>
      <c r="Y16" s="1" t="s">
        <v>187</v>
      </c>
      <c r="Z16" s="1" t="str">
        <f t="shared" si="0"/>
        <v/>
      </c>
      <c r="AA16" s="1">
        <v>1</v>
      </c>
      <c r="AB16" s="1">
        <v>1</v>
      </c>
      <c r="AC16" s="1">
        <f>$I$39</f>
        <v>4</v>
      </c>
    </row>
    <row r="17" spans="2:29" ht="24.95" customHeight="1" x14ac:dyDescent="0.4">
      <c r="B17" s="54" t="s">
        <v>121</v>
      </c>
      <c r="C17" s="405" t="s">
        <v>122</v>
      </c>
      <c r="D17" s="405"/>
      <c r="E17" s="405"/>
      <c r="F17" s="405"/>
      <c r="G17" s="405"/>
      <c r="H17" s="405"/>
      <c r="I17" s="405"/>
      <c r="J17" s="54" t="str">
        <f>IF('01_基礎情報登録シート'!I30="","",'01_基礎情報登録シート'!I30)</f>
        <v/>
      </c>
      <c r="L17" s="175"/>
      <c r="M17" s="422"/>
      <c r="N17" s="176"/>
      <c r="O17" s="42" t="s">
        <v>243</v>
      </c>
      <c r="P17" s="42"/>
      <c r="Q17" s="42"/>
      <c r="R17" s="42"/>
      <c r="S17" s="42"/>
      <c r="T17" s="42"/>
      <c r="U17" s="42"/>
      <c r="Y17" s="1" t="s">
        <v>188</v>
      </c>
      <c r="Z17" s="1" t="str">
        <f t="shared" si="0"/>
        <v/>
      </c>
      <c r="AA17" s="1">
        <v>1</v>
      </c>
      <c r="AB17" s="1">
        <v>1</v>
      </c>
      <c r="AC17" s="1">
        <f>$I$39</f>
        <v>4</v>
      </c>
    </row>
    <row r="18" spans="2:29" ht="24.95" customHeight="1" x14ac:dyDescent="0.4">
      <c r="B18" s="54" t="s">
        <v>123</v>
      </c>
      <c r="C18" s="405" t="s">
        <v>124</v>
      </c>
      <c r="D18" s="405"/>
      <c r="E18" s="405"/>
      <c r="F18" s="405"/>
      <c r="G18" s="405"/>
      <c r="H18" s="405"/>
      <c r="I18" s="405"/>
      <c r="J18" s="54" t="str">
        <f>IF('01_基礎情報登録シート'!I31="","",'01_基礎情報登録シート'!I31)</f>
        <v/>
      </c>
      <c r="L18" s="173"/>
      <c r="M18" s="423"/>
      <c r="N18" s="174"/>
      <c r="O18" s="42" t="s">
        <v>246</v>
      </c>
      <c r="P18" s="42"/>
      <c r="Q18" s="42"/>
      <c r="R18" s="42"/>
      <c r="S18" s="42"/>
      <c r="T18" s="42"/>
      <c r="U18" s="42"/>
      <c r="Y18" s="1" t="s">
        <v>189</v>
      </c>
      <c r="Z18" s="1" t="str">
        <f t="shared" si="0"/>
        <v/>
      </c>
      <c r="AA18" s="1">
        <v>1</v>
      </c>
      <c r="AB18" s="1">
        <v>1</v>
      </c>
      <c r="AC18" s="1">
        <f>$I$39</f>
        <v>4</v>
      </c>
    </row>
    <row r="19" spans="2:29" ht="24.95" customHeight="1" x14ac:dyDescent="0.4">
      <c r="B19" s="54" t="s">
        <v>125</v>
      </c>
      <c r="C19" s="405" t="s">
        <v>126</v>
      </c>
      <c r="D19" s="405"/>
      <c r="E19" s="405"/>
      <c r="F19" s="405"/>
      <c r="G19" s="405"/>
      <c r="H19" s="405"/>
      <c r="I19" s="405"/>
      <c r="J19" s="54" t="str">
        <f>IF('01_基礎情報登録シート'!I32="","",'01_基礎情報登録シート'!I32)</f>
        <v/>
      </c>
      <c r="L19" s="71" t="s">
        <v>249</v>
      </c>
      <c r="M19" s="42"/>
      <c r="N19" s="42"/>
      <c r="O19" s="42"/>
      <c r="P19" s="42"/>
      <c r="Q19" s="42"/>
      <c r="R19" s="42"/>
      <c r="S19" s="42"/>
      <c r="T19" s="42"/>
      <c r="U19" s="42"/>
      <c r="Y19" s="1" t="s">
        <v>190</v>
      </c>
      <c r="Z19" s="1" t="str">
        <f t="shared" si="0"/>
        <v/>
      </c>
      <c r="AA19" s="1">
        <v>1</v>
      </c>
    </row>
    <row r="20" spans="2:29" ht="24.95" customHeight="1" x14ac:dyDescent="0.4">
      <c r="B20" s="54" t="s">
        <v>24</v>
      </c>
      <c r="C20" s="405" t="s">
        <v>127</v>
      </c>
      <c r="D20" s="405"/>
      <c r="E20" s="405"/>
      <c r="F20" s="405"/>
      <c r="G20" s="405"/>
      <c r="H20" s="405"/>
      <c r="I20" s="405"/>
      <c r="J20" s="54" t="str">
        <f>IF('01_基礎情報登録シート'!I33="","",'01_基礎情報登録シート'!I33)</f>
        <v/>
      </c>
      <c r="L20" s="424" t="s">
        <v>327</v>
      </c>
      <c r="M20" s="425"/>
      <c r="N20" s="425"/>
      <c r="O20" s="425"/>
      <c r="P20" s="425"/>
      <c r="Q20" s="425"/>
      <c r="R20" s="425"/>
      <c r="S20" s="425"/>
      <c r="T20" s="425"/>
      <c r="U20" s="426"/>
      <c r="Y20" s="1" t="s">
        <v>191</v>
      </c>
      <c r="Z20" s="1" t="str">
        <f t="shared" si="0"/>
        <v/>
      </c>
    </row>
    <row r="21" spans="2:29" ht="24.95" customHeight="1" x14ac:dyDescent="0.4">
      <c r="B21" s="54" t="s">
        <v>128</v>
      </c>
      <c r="C21" s="405" t="s">
        <v>129</v>
      </c>
      <c r="D21" s="405"/>
      <c r="E21" s="405"/>
      <c r="F21" s="405"/>
      <c r="G21" s="405"/>
      <c r="H21" s="405"/>
      <c r="I21" s="405"/>
      <c r="J21" s="54" t="str">
        <f>IF('01_基礎情報登録シート'!I34="","",'01_基礎情報登録シート'!I34)</f>
        <v/>
      </c>
      <c r="L21" s="427" t="s">
        <v>233</v>
      </c>
      <c r="M21" s="428"/>
      <c r="N21" s="428"/>
      <c r="O21" s="428"/>
      <c r="P21" s="428"/>
      <c r="Q21" s="429"/>
      <c r="R21" s="430" t="str">
        <f>IF(Y43="入力ミス有","入力ミス有","入力済")</f>
        <v>入力ミス有</v>
      </c>
      <c r="S21" s="431"/>
      <c r="T21" s="431"/>
      <c r="U21" s="432"/>
      <c r="Y21" s="1" t="s">
        <v>192</v>
      </c>
      <c r="Z21" s="1" t="str">
        <f t="shared" si="0"/>
        <v/>
      </c>
      <c r="AA21" s="1">
        <v>1</v>
      </c>
    </row>
    <row r="22" spans="2:29" ht="24.95" customHeight="1" x14ac:dyDescent="0.4">
      <c r="B22" s="406" t="s">
        <v>130</v>
      </c>
      <c r="C22" s="406"/>
      <c r="D22" s="408" t="str">
        <f>IF('01_基礎情報登録シート'!D35="","",'01_基礎情報登録シート'!D35)</f>
        <v/>
      </c>
      <c r="E22" s="408"/>
      <c r="F22" s="408"/>
      <c r="G22" s="408"/>
      <c r="H22" s="408"/>
      <c r="I22" s="408"/>
      <c r="J22" s="408"/>
      <c r="L22" s="363" t="s">
        <v>255</v>
      </c>
      <c r="M22" s="364"/>
      <c r="N22" s="364"/>
      <c r="O22" s="364"/>
      <c r="P22" s="364"/>
      <c r="Q22" s="365"/>
      <c r="R22" s="342" t="str">
        <f>Y82</f>
        <v>入力ミス有</v>
      </c>
      <c r="S22" s="343"/>
      <c r="T22" s="343"/>
      <c r="U22" s="344"/>
    </row>
    <row r="23" spans="2:29" ht="24.95" customHeight="1" x14ac:dyDescent="0.4">
      <c r="B23" s="406" t="s">
        <v>131</v>
      </c>
      <c r="C23" s="406"/>
      <c r="D23" s="408" t="str">
        <f>IF('01_基礎情報登録シート'!D36="","",'01_基礎情報登録シート'!D36)</f>
        <v/>
      </c>
      <c r="E23" s="408"/>
      <c r="F23" s="408"/>
      <c r="G23" s="408"/>
      <c r="H23" s="408"/>
      <c r="I23" s="408"/>
      <c r="J23" s="408"/>
      <c r="L23" s="363" t="s">
        <v>319</v>
      </c>
      <c r="M23" s="364"/>
      <c r="N23" s="364"/>
      <c r="O23" s="364"/>
      <c r="P23" s="364"/>
      <c r="Q23" s="365"/>
      <c r="R23" s="342" t="str">
        <f>Y87</f>
        <v>入力ミスまたは未入力</v>
      </c>
      <c r="S23" s="343"/>
      <c r="T23" s="343"/>
      <c r="U23" s="344"/>
    </row>
    <row r="24" spans="2:29" ht="24.95" customHeight="1" x14ac:dyDescent="0.4">
      <c r="L24" s="345" t="s">
        <v>320</v>
      </c>
      <c r="M24" s="346"/>
      <c r="N24" s="346"/>
      <c r="O24" s="346"/>
      <c r="P24" s="346"/>
      <c r="Q24" s="347"/>
      <c r="R24" s="348" t="str">
        <f>Y97</f>
        <v>入力ミスまたは未入力</v>
      </c>
      <c r="S24" s="349"/>
      <c r="T24" s="349"/>
      <c r="U24" s="350"/>
    </row>
    <row r="25" spans="2:29" ht="14.25" thickBot="1" x14ac:dyDescent="0.45">
      <c r="B25" s="1" t="s">
        <v>136</v>
      </c>
    </row>
    <row r="26" spans="2:29" x14ac:dyDescent="0.4">
      <c r="B26" s="506" t="s">
        <v>138</v>
      </c>
      <c r="C26" s="507"/>
      <c r="D26" s="507" t="s">
        <v>139</v>
      </c>
      <c r="E26" s="507"/>
      <c r="F26" s="507"/>
      <c r="G26" s="507"/>
      <c r="H26" s="507"/>
      <c r="I26" s="507" t="s">
        <v>140</v>
      </c>
      <c r="J26" s="507"/>
      <c r="K26" s="507" t="s">
        <v>141</v>
      </c>
      <c r="L26" s="507"/>
      <c r="M26" s="507" t="s">
        <v>142</v>
      </c>
      <c r="N26" s="507"/>
      <c r="O26" s="507"/>
      <c r="P26" s="507" t="s">
        <v>159</v>
      </c>
      <c r="Q26" s="507"/>
      <c r="R26" s="507"/>
      <c r="S26" s="507" t="s">
        <v>37</v>
      </c>
      <c r="T26" s="411"/>
      <c r="U26" s="411" t="s">
        <v>221</v>
      </c>
      <c r="V26" s="412"/>
    </row>
    <row r="27" spans="2:29" ht="24.95" customHeight="1" x14ac:dyDescent="0.4">
      <c r="B27" s="508" t="s">
        <v>14</v>
      </c>
      <c r="C27" s="417"/>
      <c r="D27" s="517" t="s">
        <v>143</v>
      </c>
      <c r="E27" s="427" t="s">
        <v>137</v>
      </c>
      <c r="F27" s="428"/>
      <c r="G27" s="428"/>
      <c r="H27" s="429"/>
      <c r="I27" s="417">
        <f>IF($T$12="ⅰ","",1)</f>
        <v>1</v>
      </c>
      <c r="J27" s="417"/>
      <c r="K27" s="394" t="str">
        <f>IF(COUNT($Z$15:$Z$19,$Z$21)&gt;=1,$AA$15,"")</f>
        <v/>
      </c>
      <c r="L27" s="520"/>
      <c r="M27" s="359"/>
      <c r="N27" s="359"/>
      <c r="O27" s="359"/>
      <c r="P27" s="360">
        <f>IF(COUNT(I27)=0,"",IF(I27-SUM(K27:O27)=0,"",I27))</f>
        <v>1</v>
      </c>
      <c r="Q27" s="360"/>
      <c r="R27" s="360"/>
      <c r="S27" s="417">
        <f t="shared" ref="S27:S42" si="1">IF(COUNT($I27)=0,"",SUM($K27:$R27))</f>
        <v>1</v>
      </c>
      <c r="T27" s="394"/>
      <c r="U27" s="413" t="str">
        <f t="shared" ref="U27:U42" si="2">IF($I27="","",IF($I27&lt;=$S27,"",$I27-$S27&amp;"回不足"))</f>
        <v/>
      </c>
      <c r="V27" s="414"/>
    </row>
    <row r="28" spans="2:29" ht="24.95" customHeight="1" x14ac:dyDescent="0.4">
      <c r="B28" s="509"/>
      <c r="C28" s="510"/>
      <c r="D28" s="518"/>
      <c r="E28" s="363" t="s">
        <v>144</v>
      </c>
      <c r="F28" s="364"/>
      <c r="G28" s="364"/>
      <c r="H28" s="365"/>
      <c r="I28" s="361">
        <f>IF($T$12="ⅰ","",1)</f>
        <v>1</v>
      </c>
      <c r="J28" s="522"/>
      <c r="K28" s="361" t="str">
        <f t="shared" ref="K28:K30" si="3">IF(COUNT($Z$15:$Z$19,$Z$21)&gt;=1,$AA$15,"")</f>
        <v/>
      </c>
      <c r="L28" s="522"/>
      <c r="M28" s="353"/>
      <c r="N28" s="354"/>
      <c r="O28" s="355"/>
      <c r="P28" s="356">
        <f t="shared" ref="P28:P38" si="4">IF(COUNT(I28)=0,"",IF(I28-SUM(K28:O28)=0,"",I28))</f>
        <v>1</v>
      </c>
      <c r="Q28" s="357"/>
      <c r="R28" s="358"/>
      <c r="S28" s="361">
        <f t="shared" si="1"/>
        <v>1</v>
      </c>
      <c r="T28" s="362"/>
      <c r="U28" s="351" t="str">
        <f t="shared" si="2"/>
        <v/>
      </c>
      <c r="V28" s="352"/>
    </row>
    <row r="29" spans="2:29" ht="24.95" customHeight="1" x14ac:dyDescent="0.4">
      <c r="B29" s="509"/>
      <c r="C29" s="510"/>
      <c r="D29" s="518"/>
      <c r="E29" s="363" t="s">
        <v>158</v>
      </c>
      <c r="F29" s="364"/>
      <c r="G29" s="364"/>
      <c r="H29" s="365"/>
      <c r="I29" s="361">
        <f>IF($T$12="ⅰ","",1)</f>
        <v>1</v>
      </c>
      <c r="J29" s="522"/>
      <c r="K29" s="361" t="str">
        <f t="shared" si="3"/>
        <v/>
      </c>
      <c r="L29" s="522"/>
      <c r="M29" s="353"/>
      <c r="N29" s="354"/>
      <c r="O29" s="355"/>
      <c r="P29" s="356">
        <f t="shared" si="4"/>
        <v>1</v>
      </c>
      <c r="Q29" s="357"/>
      <c r="R29" s="358"/>
      <c r="S29" s="361">
        <f t="shared" si="1"/>
        <v>1</v>
      </c>
      <c r="T29" s="362"/>
      <c r="U29" s="351" t="str">
        <f t="shared" si="2"/>
        <v/>
      </c>
      <c r="V29" s="352"/>
    </row>
    <row r="30" spans="2:29" ht="24.95" customHeight="1" x14ac:dyDescent="0.4">
      <c r="B30" s="509"/>
      <c r="C30" s="510"/>
      <c r="D30" s="519"/>
      <c r="E30" s="363" t="s">
        <v>145</v>
      </c>
      <c r="F30" s="364"/>
      <c r="G30" s="364"/>
      <c r="H30" s="365"/>
      <c r="I30" s="361">
        <f>IF($T$12="ⅰ","",1)</f>
        <v>1</v>
      </c>
      <c r="J30" s="522"/>
      <c r="K30" s="361" t="str">
        <f t="shared" si="3"/>
        <v/>
      </c>
      <c r="L30" s="522"/>
      <c r="M30" s="353"/>
      <c r="N30" s="354"/>
      <c r="O30" s="355"/>
      <c r="P30" s="356">
        <f t="shared" si="4"/>
        <v>1</v>
      </c>
      <c r="Q30" s="357"/>
      <c r="R30" s="358"/>
      <c r="S30" s="361">
        <f t="shared" si="1"/>
        <v>1</v>
      </c>
      <c r="T30" s="362"/>
      <c r="U30" s="351" t="str">
        <f t="shared" si="2"/>
        <v/>
      </c>
      <c r="V30" s="352"/>
    </row>
    <row r="31" spans="2:29" ht="24.95" customHeight="1" x14ac:dyDescent="0.4">
      <c r="B31" s="511"/>
      <c r="C31" s="512"/>
      <c r="D31" s="525" t="s">
        <v>146</v>
      </c>
      <c r="E31" s="363" t="s">
        <v>147</v>
      </c>
      <c r="F31" s="364"/>
      <c r="G31" s="364"/>
      <c r="H31" s="365"/>
      <c r="I31" s="512" t="str">
        <f>IF($T$12="ⅰ",1,"")</f>
        <v/>
      </c>
      <c r="J31" s="512"/>
      <c r="K31" s="512"/>
      <c r="L31" s="512"/>
      <c r="M31" s="521"/>
      <c r="N31" s="521"/>
      <c r="O31" s="521"/>
      <c r="P31" s="356" t="str">
        <f t="shared" si="4"/>
        <v/>
      </c>
      <c r="Q31" s="357"/>
      <c r="R31" s="358"/>
      <c r="S31" s="361" t="str">
        <f t="shared" si="1"/>
        <v/>
      </c>
      <c r="T31" s="362"/>
      <c r="U31" s="351" t="str">
        <f t="shared" si="2"/>
        <v/>
      </c>
      <c r="V31" s="352"/>
    </row>
    <row r="32" spans="2:29" ht="24.95" customHeight="1" x14ac:dyDescent="0.4">
      <c r="B32" s="513"/>
      <c r="C32" s="514"/>
      <c r="D32" s="518"/>
      <c r="E32" s="363" t="s">
        <v>148</v>
      </c>
      <c r="F32" s="364"/>
      <c r="G32" s="364"/>
      <c r="H32" s="365"/>
      <c r="I32" s="361" t="str">
        <f>IF($T$12="ⅰ",1,"")</f>
        <v/>
      </c>
      <c r="J32" s="522"/>
      <c r="K32" s="361"/>
      <c r="L32" s="522"/>
      <c r="M32" s="353"/>
      <c r="N32" s="354"/>
      <c r="O32" s="355"/>
      <c r="P32" s="356" t="str">
        <f t="shared" si="4"/>
        <v/>
      </c>
      <c r="Q32" s="357"/>
      <c r="R32" s="358"/>
      <c r="S32" s="361" t="str">
        <f t="shared" si="1"/>
        <v/>
      </c>
      <c r="T32" s="362"/>
      <c r="U32" s="351" t="str">
        <f t="shared" si="2"/>
        <v/>
      </c>
      <c r="V32" s="352"/>
    </row>
    <row r="33" spans="2:32" ht="24.95" customHeight="1" x14ac:dyDescent="0.4">
      <c r="B33" s="513"/>
      <c r="C33" s="514"/>
      <c r="D33" s="518"/>
      <c r="E33" s="363" t="s">
        <v>149</v>
      </c>
      <c r="F33" s="364"/>
      <c r="G33" s="364"/>
      <c r="H33" s="365"/>
      <c r="I33" s="361" t="str">
        <f>IF($T$12="ⅰ",1,"")</f>
        <v/>
      </c>
      <c r="J33" s="522"/>
      <c r="K33" s="361"/>
      <c r="L33" s="522"/>
      <c r="M33" s="353"/>
      <c r="N33" s="354"/>
      <c r="O33" s="355"/>
      <c r="P33" s="356" t="str">
        <f t="shared" si="4"/>
        <v/>
      </c>
      <c r="Q33" s="357"/>
      <c r="R33" s="358"/>
      <c r="S33" s="361" t="str">
        <f t="shared" si="1"/>
        <v/>
      </c>
      <c r="T33" s="362"/>
      <c r="U33" s="351" t="str">
        <f t="shared" si="2"/>
        <v/>
      </c>
      <c r="V33" s="352"/>
    </row>
    <row r="34" spans="2:32" ht="24.95" customHeight="1" x14ac:dyDescent="0.4">
      <c r="B34" s="513"/>
      <c r="C34" s="514"/>
      <c r="D34" s="519"/>
      <c r="E34" s="363" t="s">
        <v>150</v>
      </c>
      <c r="F34" s="364"/>
      <c r="G34" s="364"/>
      <c r="H34" s="365"/>
      <c r="I34" s="361" t="str">
        <f>IF($T$12="ⅰ",1,"")</f>
        <v/>
      </c>
      <c r="J34" s="522"/>
      <c r="K34" s="361"/>
      <c r="L34" s="522"/>
      <c r="M34" s="353"/>
      <c r="N34" s="354"/>
      <c r="O34" s="355"/>
      <c r="P34" s="356" t="str">
        <f t="shared" si="4"/>
        <v/>
      </c>
      <c r="Q34" s="357"/>
      <c r="R34" s="358"/>
      <c r="S34" s="361" t="str">
        <f t="shared" si="1"/>
        <v/>
      </c>
      <c r="T34" s="362"/>
      <c r="U34" s="351" t="str">
        <f t="shared" si="2"/>
        <v/>
      </c>
      <c r="V34" s="352"/>
    </row>
    <row r="35" spans="2:32" ht="24.95" customHeight="1" x14ac:dyDescent="0.4">
      <c r="B35" s="515"/>
      <c r="C35" s="516"/>
      <c r="D35" s="531" t="s">
        <v>151</v>
      </c>
      <c r="E35" s="531"/>
      <c r="F35" s="531"/>
      <c r="G35" s="531"/>
      <c r="H35" s="531"/>
      <c r="I35" s="514">
        <f>IF($T$12="ⅲ","",2)</f>
        <v>2</v>
      </c>
      <c r="J35" s="514"/>
      <c r="K35" s="514" t="str">
        <f>IF(AND($T$12="ⅱ",$Z$15=1),$I$35,"")</f>
        <v/>
      </c>
      <c r="L35" s="514"/>
      <c r="M35" s="542"/>
      <c r="N35" s="542"/>
      <c r="O35" s="542"/>
      <c r="P35" s="543">
        <f t="shared" si="4"/>
        <v>2</v>
      </c>
      <c r="Q35" s="544"/>
      <c r="R35" s="545"/>
      <c r="S35" s="523">
        <f t="shared" si="1"/>
        <v>2</v>
      </c>
      <c r="T35" s="524"/>
      <c r="U35" s="366" t="str">
        <f t="shared" si="2"/>
        <v/>
      </c>
      <c r="V35" s="367"/>
      <c r="Y35" s="1" t="str">
        <f>IF(AND(U27="",U28="",U29="",U30="",U31="",U32="",U33="",U34="",U35=""),"","入力ミス有")</f>
        <v/>
      </c>
    </row>
    <row r="36" spans="2:32" ht="24.95" customHeight="1" x14ac:dyDescent="0.4">
      <c r="B36" s="508" t="s">
        <v>152</v>
      </c>
      <c r="C36" s="417"/>
      <c r="D36" s="533" t="s">
        <v>153</v>
      </c>
      <c r="E36" s="533"/>
      <c r="F36" s="533"/>
      <c r="G36" s="533"/>
      <c r="H36" s="533"/>
      <c r="I36" s="417">
        <f>IF($T$13="ⅰ","",1)</f>
        <v>1</v>
      </c>
      <c r="J36" s="417"/>
      <c r="K36" s="417" t="str">
        <f>IF(COUNT($Z$15:$Z$18)&gt;=1,$AB$15,"")</f>
        <v/>
      </c>
      <c r="L36" s="417"/>
      <c r="M36" s="359"/>
      <c r="N36" s="359"/>
      <c r="O36" s="359"/>
      <c r="P36" s="546">
        <f t="shared" si="4"/>
        <v>1</v>
      </c>
      <c r="Q36" s="547"/>
      <c r="R36" s="548"/>
      <c r="S36" s="394">
        <f t="shared" si="1"/>
        <v>1</v>
      </c>
      <c r="T36" s="395"/>
      <c r="U36" s="368" t="str">
        <f t="shared" si="2"/>
        <v/>
      </c>
      <c r="V36" s="369"/>
    </row>
    <row r="37" spans="2:32" ht="24.95" customHeight="1" x14ac:dyDescent="0.4">
      <c r="B37" s="511"/>
      <c r="C37" s="512"/>
      <c r="D37" s="530" t="s">
        <v>154</v>
      </c>
      <c r="E37" s="530"/>
      <c r="F37" s="530"/>
      <c r="G37" s="530"/>
      <c r="H37" s="530"/>
      <c r="I37" s="512" t="str">
        <f>IF($T$13="ⅰ",1,"")</f>
        <v/>
      </c>
      <c r="J37" s="512"/>
      <c r="K37" s="512"/>
      <c r="L37" s="512"/>
      <c r="M37" s="521"/>
      <c r="N37" s="521"/>
      <c r="O37" s="521"/>
      <c r="P37" s="356" t="str">
        <f t="shared" si="4"/>
        <v/>
      </c>
      <c r="Q37" s="357"/>
      <c r="R37" s="358"/>
      <c r="S37" s="361" t="str">
        <f t="shared" si="1"/>
        <v/>
      </c>
      <c r="T37" s="362"/>
      <c r="U37" s="351" t="str">
        <f t="shared" si="2"/>
        <v/>
      </c>
      <c r="V37" s="352"/>
    </row>
    <row r="38" spans="2:32" ht="24.95" customHeight="1" thickBot="1" x14ac:dyDescent="0.45">
      <c r="B38" s="515"/>
      <c r="C38" s="516"/>
      <c r="D38" s="535" t="s">
        <v>155</v>
      </c>
      <c r="E38" s="535"/>
      <c r="F38" s="535"/>
      <c r="G38" s="535"/>
      <c r="H38" s="535"/>
      <c r="I38" s="516">
        <f>IF($T$13="ⅲ","",2)</f>
        <v>2</v>
      </c>
      <c r="J38" s="516"/>
      <c r="K38" s="392" t="str">
        <f>IF(AND($T$13="ⅱ",$Z$15=1),$I$38,"")</f>
        <v/>
      </c>
      <c r="L38" s="550"/>
      <c r="M38" s="542"/>
      <c r="N38" s="542"/>
      <c r="O38" s="542"/>
      <c r="P38" s="389">
        <f t="shared" si="4"/>
        <v>2</v>
      </c>
      <c r="Q38" s="390"/>
      <c r="R38" s="391"/>
      <c r="S38" s="392">
        <f t="shared" si="1"/>
        <v>2</v>
      </c>
      <c r="T38" s="393"/>
      <c r="U38" s="370" t="str">
        <f t="shared" si="2"/>
        <v/>
      </c>
      <c r="V38" s="371"/>
      <c r="Y38" s="1" t="str">
        <f>IF(AND(U36="",U37="",U38=""),"","入力ミス有")</f>
        <v/>
      </c>
    </row>
    <row r="39" spans="2:32" ht="24.95" customHeight="1" thickTop="1" thickBot="1" x14ac:dyDescent="0.45">
      <c r="B39" s="508" t="s">
        <v>156</v>
      </c>
      <c r="C39" s="417"/>
      <c r="D39" s="528" t="s">
        <v>383</v>
      </c>
      <c r="E39" s="528"/>
      <c r="F39" s="528"/>
      <c r="G39" s="528"/>
      <c r="H39" s="528"/>
      <c r="I39" s="529">
        <f>IF(OR(V13="R4",V13="R3"),6,4)</f>
        <v>4</v>
      </c>
      <c r="J39" s="529"/>
      <c r="K39" s="510" t="str">
        <f>IF(COUNT($Z$15:$Z$18)&gt;=1,$AC$15,"")</f>
        <v/>
      </c>
      <c r="L39" s="378"/>
      <c r="M39" s="549" t="str">
        <f>IF(SUM(I46:K51)=0,"",SUM(I46:K51))</f>
        <v/>
      </c>
      <c r="N39" s="536"/>
      <c r="O39" s="536"/>
      <c r="P39" s="536" t="str">
        <f>IF(SUM(L46:N51)=0,"",SUM(L46:N51))</f>
        <v/>
      </c>
      <c r="Q39" s="536"/>
      <c r="R39" s="537"/>
      <c r="S39" s="396">
        <f>IF(COUNT($I39)=0,"",SUM($K39:$R39))</f>
        <v>0</v>
      </c>
      <c r="T39" s="396"/>
      <c r="U39" s="378" t="str">
        <f>IF($I39="","回数未入力",IF($I39&lt;=$S39,"",$I39-$S39&amp;"回不足"))</f>
        <v>4回不足</v>
      </c>
      <c r="V39" s="379"/>
    </row>
    <row r="40" spans="2:32" ht="24.95" customHeight="1" thickTop="1" x14ac:dyDescent="0.4">
      <c r="B40" s="511"/>
      <c r="C40" s="512"/>
      <c r="D40" s="530" t="s">
        <v>157</v>
      </c>
      <c r="E40" s="530"/>
      <c r="F40" s="530"/>
      <c r="G40" s="530"/>
      <c r="H40" s="530"/>
      <c r="I40" s="512">
        <v>1</v>
      </c>
      <c r="J40" s="512"/>
      <c r="K40" s="538"/>
      <c r="L40" s="538"/>
      <c r="M40" s="552"/>
      <c r="N40" s="552"/>
      <c r="O40" s="552"/>
      <c r="P40" s="539">
        <f t="shared" ref="P40:P42" si="5">IF(COUNT(I40)=0,"",IF(I40-SUM(K40:O40)=0,"",I40))</f>
        <v>1</v>
      </c>
      <c r="Q40" s="540"/>
      <c r="R40" s="541"/>
      <c r="S40" s="361">
        <f t="shared" si="1"/>
        <v>1</v>
      </c>
      <c r="T40" s="362"/>
      <c r="U40" s="351" t="str">
        <f t="shared" si="2"/>
        <v/>
      </c>
      <c r="V40" s="352"/>
    </row>
    <row r="41" spans="2:32" ht="24.95" customHeight="1" x14ac:dyDescent="0.4">
      <c r="B41" s="511"/>
      <c r="C41" s="512"/>
      <c r="D41" s="530" t="s">
        <v>274</v>
      </c>
      <c r="E41" s="530"/>
      <c r="F41" s="530"/>
      <c r="G41" s="530"/>
      <c r="H41" s="530"/>
      <c r="I41" s="512">
        <v>1</v>
      </c>
      <c r="J41" s="512"/>
      <c r="K41" s="538"/>
      <c r="L41" s="538"/>
      <c r="M41" s="521"/>
      <c r="N41" s="521"/>
      <c r="O41" s="521"/>
      <c r="P41" s="356">
        <f t="shared" si="5"/>
        <v>1</v>
      </c>
      <c r="Q41" s="357"/>
      <c r="R41" s="358"/>
      <c r="S41" s="361">
        <f t="shared" si="1"/>
        <v>1</v>
      </c>
      <c r="T41" s="362"/>
      <c r="U41" s="351" t="str">
        <f t="shared" si="2"/>
        <v/>
      </c>
      <c r="V41" s="352"/>
    </row>
    <row r="42" spans="2:32" ht="24.95" customHeight="1" thickBot="1" x14ac:dyDescent="0.45">
      <c r="B42" s="526"/>
      <c r="C42" s="527"/>
      <c r="D42" s="532" t="s">
        <v>90</v>
      </c>
      <c r="E42" s="532"/>
      <c r="F42" s="532"/>
      <c r="G42" s="532"/>
      <c r="H42" s="532"/>
      <c r="I42" s="527">
        <v>1</v>
      </c>
      <c r="J42" s="527"/>
      <c r="K42" s="534"/>
      <c r="L42" s="534"/>
      <c r="M42" s="551"/>
      <c r="N42" s="551"/>
      <c r="O42" s="551"/>
      <c r="P42" s="384">
        <f t="shared" si="5"/>
        <v>1</v>
      </c>
      <c r="Q42" s="385"/>
      <c r="R42" s="386"/>
      <c r="S42" s="387">
        <f t="shared" si="1"/>
        <v>1</v>
      </c>
      <c r="T42" s="388"/>
      <c r="U42" s="380" t="str">
        <f t="shared" si="2"/>
        <v/>
      </c>
      <c r="V42" s="381"/>
      <c r="Y42" s="1" t="str">
        <f>IF(AND(U39="",U40="",U41="",U42=""),"","入力ミス有")</f>
        <v>入力ミス有</v>
      </c>
      <c r="AA42" s="1" t="s">
        <v>14</v>
      </c>
      <c r="AB42" s="1" t="s">
        <v>16</v>
      </c>
      <c r="AC42" s="1" t="s">
        <v>40</v>
      </c>
      <c r="AD42" s="1" t="s">
        <v>41</v>
      </c>
      <c r="AE42" s="1" t="s">
        <v>42</v>
      </c>
      <c r="AF42" s="1" t="s">
        <v>43</v>
      </c>
    </row>
    <row r="43" spans="2:32" x14ac:dyDescent="0.4">
      <c r="V43" s="81"/>
      <c r="Y43" s="1" t="str">
        <f>IF(AND(Y35="",Y38="",Y42=""),"","入力ミス有")</f>
        <v>入力ミス有</v>
      </c>
      <c r="AA43" s="1" t="s">
        <v>348</v>
      </c>
      <c r="AB43" s="1" t="s">
        <v>354</v>
      </c>
      <c r="AC43" s="1" t="s">
        <v>361</v>
      </c>
      <c r="AD43" s="1" t="s">
        <v>367</v>
      </c>
      <c r="AE43" s="1" t="s">
        <v>373</v>
      </c>
      <c r="AF43" s="1" t="s">
        <v>378</v>
      </c>
    </row>
    <row r="44" spans="2:32" ht="14.25" thickBot="1" x14ac:dyDescent="0.45">
      <c r="B44" s="42" t="s">
        <v>384</v>
      </c>
      <c r="C44" s="42"/>
      <c r="D44" s="42"/>
      <c r="E44" s="42"/>
      <c r="F44" s="42"/>
      <c r="G44" s="42"/>
      <c r="H44" s="42"/>
      <c r="I44" s="42"/>
      <c r="J44" s="42"/>
      <c r="K44" s="42"/>
      <c r="L44" s="42"/>
      <c r="M44" s="42"/>
      <c r="N44" s="42"/>
      <c r="O44" s="42"/>
      <c r="P44" s="42"/>
      <c r="Q44" s="42"/>
      <c r="R44" s="42"/>
      <c r="S44" s="42"/>
      <c r="T44" s="42"/>
      <c r="U44" s="42"/>
      <c r="V44" s="42"/>
      <c r="AA44" s="1" t="s">
        <v>347</v>
      </c>
      <c r="AB44" s="1" t="s">
        <v>355</v>
      </c>
      <c r="AC44" s="1" t="s">
        <v>362</v>
      </c>
      <c r="AD44" s="1" t="s">
        <v>368</v>
      </c>
      <c r="AE44" s="1" t="s">
        <v>374</v>
      </c>
      <c r="AF44" s="1" t="s">
        <v>379</v>
      </c>
    </row>
    <row r="45" spans="2:32" ht="14.25" thickBot="1" x14ac:dyDescent="0.45">
      <c r="B45" s="553" t="s">
        <v>314</v>
      </c>
      <c r="C45" s="554"/>
      <c r="D45" s="554"/>
      <c r="E45" s="554"/>
      <c r="F45" s="554"/>
      <c r="G45" s="554"/>
      <c r="H45" s="555"/>
      <c r="I45" s="556" t="s">
        <v>142</v>
      </c>
      <c r="J45" s="556"/>
      <c r="K45" s="556"/>
      <c r="L45" s="556" t="s">
        <v>159</v>
      </c>
      <c r="M45" s="556"/>
      <c r="N45" s="559"/>
      <c r="O45" s="47"/>
      <c r="P45" s="47"/>
      <c r="Q45" s="47"/>
      <c r="R45" s="47"/>
      <c r="S45" s="47"/>
      <c r="T45" s="47"/>
      <c r="U45" s="47"/>
      <c r="V45" s="47"/>
      <c r="AA45" s="1" t="s">
        <v>349</v>
      </c>
      <c r="AB45" s="1" t="s">
        <v>356</v>
      </c>
      <c r="AC45" s="1" t="s">
        <v>363</v>
      </c>
      <c r="AD45" s="1" t="s">
        <v>369</v>
      </c>
      <c r="AE45" s="1" t="s">
        <v>375</v>
      </c>
      <c r="AF45" s="1" t="s">
        <v>380</v>
      </c>
    </row>
    <row r="46" spans="2:32" ht="24.95" customHeight="1" thickTop="1" x14ac:dyDescent="0.4">
      <c r="B46" s="557"/>
      <c r="C46" s="558"/>
      <c r="D46" s="558"/>
      <c r="E46" s="558"/>
      <c r="F46" s="558"/>
      <c r="G46" s="336"/>
      <c r="H46" s="337"/>
      <c r="I46" s="767"/>
      <c r="J46" s="767"/>
      <c r="K46" s="767"/>
      <c r="L46" s="768"/>
      <c r="M46" s="768"/>
      <c r="N46" s="769"/>
      <c r="O46" s="48"/>
      <c r="P46" s="48"/>
      <c r="Q46" s="48"/>
      <c r="R46" s="48"/>
      <c r="S46" s="48"/>
      <c r="T46" s="48"/>
      <c r="U46" s="48"/>
      <c r="V46" s="48"/>
      <c r="AA46" s="1" t="s">
        <v>350</v>
      </c>
      <c r="AB46" s="1" t="s">
        <v>357</v>
      </c>
      <c r="AC46" s="1" t="s">
        <v>364</v>
      </c>
      <c r="AD46" s="1" t="s">
        <v>370</v>
      </c>
      <c r="AE46" s="1" t="s">
        <v>376</v>
      </c>
      <c r="AF46" s="1" t="s">
        <v>381</v>
      </c>
    </row>
    <row r="47" spans="2:32" ht="24.95" customHeight="1" x14ac:dyDescent="0.4">
      <c r="B47" s="332"/>
      <c r="C47" s="333"/>
      <c r="D47" s="333"/>
      <c r="E47" s="333"/>
      <c r="F47" s="333"/>
      <c r="G47" s="338"/>
      <c r="H47" s="339"/>
      <c r="I47" s="770"/>
      <c r="J47" s="770"/>
      <c r="K47" s="770"/>
      <c r="L47" s="771"/>
      <c r="M47" s="771"/>
      <c r="N47" s="772"/>
      <c r="O47" s="48"/>
      <c r="P47" s="48"/>
      <c r="Q47" s="48"/>
      <c r="R47" s="48"/>
      <c r="S47" s="48"/>
      <c r="T47" s="48"/>
      <c r="U47" s="48"/>
      <c r="V47" s="48"/>
      <c r="AA47" s="1" t="s">
        <v>351</v>
      </c>
      <c r="AB47" s="1" t="s">
        <v>358</v>
      </c>
      <c r="AC47" s="1" t="s">
        <v>365</v>
      </c>
      <c r="AD47" s="1" t="s">
        <v>371</v>
      </c>
      <c r="AE47" s="1" t="s">
        <v>377</v>
      </c>
      <c r="AF47" s="1" t="s">
        <v>382</v>
      </c>
    </row>
    <row r="48" spans="2:32" ht="24.95" customHeight="1" x14ac:dyDescent="0.4">
      <c r="B48" s="332"/>
      <c r="C48" s="333"/>
      <c r="D48" s="333"/>
      <c r="E48" s="333"/>
      <c r="F48" s="333"/>
      <c r="G48" s="338"/>
      <c r="H48" s="339"/>
      <c r="I48" s="770"/>
      <c r="J48" s="770"/>
      <c r="K48" s="770"/>
      <c r="L48" s="773"/>
      <c r="M48" s="774"/>
      <c r="N48" s="775"/>
      <c r="O48" s="48"/>
      <c r="P48" s="48"/>
      <c r="Q48" s="48"/>
      <c r="R48" s="48"/>
      <c r="S48" s="48"/>
      <c r="T48" s="48"/>
      <c r="U48" s="48"/>
      <c r="V48" s="48"/>
      <c r="AA48" s="1" t="s">
        <v>352</v>
      </c>
      <c r="AB48" s="1" t="s">
        <v>359</v>
      </c>
      <c r="AC48" s="1" t="s">
        <v>366</v>
      </c>
      <c r="AD48" s="1" t="s">
        <v>372</v>
      </c>
    </row>
    <row r="49" spans="2:33" ht="24.95" customHeight="1" x14ac:dyDescent="0.4">
      <c r="B49" s="332"/>
      <c r="C49" s="333"/>
      <c r="D49" s="333"/>
      <c r="E49" s="333"/>
      <c r="F49" s="333"/>
      <c r="G49" s="338"/>
      <c r="H49" s="339"/>
      <c r="I49" s="770"/>
      <c r="J49" s="770"/>
      <c r="K49" s="770"/>
      <c r="L49" s="771"/>
      <c r="M49" s="771"/>
      <c r="N49" s="772"/>
      <c r="O49" s="48"/>
      <c r="P49" s="48"/>
      <c r="Q49" s="48"/>
      <c r="R49" s="48"/>
      <c r="S49" s="48"/>
      <c r="T49" s="48"/>
      <c r="U49" s="48"/>
      <c r="V49" s="48"/>
      <c r="AA49" s="1" t="s">
        <v>353</v>
      </c>
      <c r="AB49" s="1" t="s">
        <v>360</v>
      </c>
    </row>
    <row r="50" spans="2:33" ht="24.95" customHeight="1" x14ac:dyDescent="0.4">
      <c r="B50" s="332"/>
      <c r="C50" s="333"/>
      <c r="D50" s="333"/>
      <c r="E50" s="333"/>
      <c r="F50" s="333"/>
      <c r="G50" s="338"/>
      <c r="H50" s="339"/>
      <c r="I50" s="770"/>
      <c r="J50" s="770"/>
      <c r="K50" s="770"/>
      <c r="L50" s="771"/>
      <c r="M50" s="771"/>
      <c r="N50" s="772"/>
      <c r="O50" s="48"/>
      <c r="P50" s="48"/>
      <c r="Q50" s="48"/>
      <c r="R50" s="48"/>
      <c r="S50" s="48"/>
      <c r="T50" s="48"/>
      <c r="U50" s="48"/>
      <c r="V50" s="48"/>
    </row>
    <row r="51" spans="2:33" ht="24.95" customHeight="1" thickBot="1" x14ac:dyDescent="0.45">
      <c r="B51" s="334"/>
      <c r="C51" s="335"/>
      <c r="D51" s="335"/>
      <c r="E51" s="335"/>
      <c r="F51" s="335"/>
      <c r="G51" s="340"/>
      <c r="H51" s="341"/>
      <c r="I51" s="776"/>
      <c r="J51" s="776"/>
      <c r="K51" s="776"/>
      <c r="L51" s="777"/>
      <c r="M51" s="777"/>
      <c r="N51" s="778"/>
      <c r="O51" s="48"/>
      <c r="P51" s="48"/>
      <c r="Q51" s="48"/>
      <c r="R51" s="48"/>
      <c r="S51" s="48"/>
      <c r="T51" s="48"/>
      <c r="U51" s="48"/>
      <c r="V51" s="48"/>
    </row>
    <row r="52" spans="2:33" ht="14.25" thickTop="1" x14ac:dyDescent="0.4"/>
    <row r="53" spans="2:33" ht="14.25" thickBot="1" x14ac:dyDescent="0.45">
      <c r="B53" s="1" t="s">
        <v>160</v>
      </c>
    </row>
    <row r="54" spans="2:33" ht="13.5" customHeight="1" x14ac:dyDescent="0.4">
      <c r="B54" s="562" t="s">
        <v>175</v>
      </c>
      <c r="C54" s="563"/>
      <c r="D54" s="563"/>
      <c r="E54" s="43" t="s">
        <v>176</v>
      </c>
      <c r="F54" s="43" t="s">
        <v>177</v>
      </c>
      <c r="G54" s="43" t="s">
        <v>164</v>
      </c>
      <c r="H54" s="460" t="s">
        <v>195</v>
      </c>
      <c r="I54" s="566"/>
    </row>
    <row r="55" spans="2:33" ht="24.95" customHeight="1" thickBot="1" x14ac:dyDescent="0.45">
      <c r="B55" s="564"/>
      <c r="C55" s="565"/>
      <c r="D55" s="565"/>
      <c r="E55" s="137"/>
      <c r="F55" s="128">
        <f>6-E55</f>
        <v>6</v>
      </c>
      <c r="G55" s="129">
        <f>SUM(E55:F55)</f>
        <v>6</v>
      </c>
      <c r="H55" s="567" t="str">
        <f>IF(6&lt;=G55,"",6-G55&amp;"時間不足")</f>
        <v/>
      </c>
      <c r="I55" s="568"/>
      <c r="Z55" s="1" t="s">
        <v>202</v>
      </c>
      <c r="AB55" s="1" t="s">
        <v>197</v>
      </c>
      <c r="AD55" s="1" t="s">
        <v>344</v>
      </c>
      <c r="AF55" s="1" t="s">
        <v>345</v>
      </c>
    </row>
    <row r="56" spans="2:33" ht="14.25" thickBot="1" x14ac:dyDescent="0.45">
      <c r="Z56" s="1" t="s">
        <v>193</v>
      </c>
      <c r="AA56" s="1" t="s">
        <v>194</v>
      </c>
      <c r="AB56" s="1" t="s">
        <v>193</v>
      </c>
      <c r="AC56" s="1" t="s">
        <v>194</v>
      </c>
      <c r="AD56" s="1" t="s">
        <v>193</v>
      </c>
      <c r="AE56" s="1" t="s">
        <v>194</v>
      </c>
      <c r="AF56" s="1" t="s">
        <v>5</v>
      </c>
      <c r="AG56" s="1" t="s">
        <v>4</v>
      </c>
    </row>
    <row r="57" spans="2:33" ht="20.100000000000001" customHeight="1" x14ac:dyDescent="0.4">
      <c r="B57" s="459" t="s">
        <v>166</v>
      </c>
      <c r="C57" s="460"/>
      <c r="D57" s="460"/>
      <c r="E57" s="372" t="s">
        <v>165</v>
      </c>
      <c r="F57" s="374" t="s">
        <v>163</v>
      </c>
      <c r="G57" s="459" t="s">
        <v>167</v>
      </c>
      <c r="H57" s="460"/>
      <c r="I57" s="460"/>
      <c r="J57" s="372" t="s">
        <v>165</v>
      </c>
      <c r="K57" s="374" t="s">
        <v>163</v>
      </c>
      <c r="L57" s="459" t="s">
        <v>168</v>
      </c>
      <c r="M57" s="460"/>
      <c r="N57" s="460"/>
      <c r="O57" s="372" t="s">
        <v>165</v>
      </c>
      <c r="P57" s="374" t="s">
        <v>163</v>
      </c>
      <c r="Q57" s="459" t="s">
        <v>169</v>
      </c>
      <c r="R57" s="460"/>
      <c r="S57" s="460"/>
      <c r="T57" s="372" t="s">
        <v>165</v>
      </c>
      <c r="U57" s="374" t="s">
        <v>163</v>
      </c>
      <c r="Y57" s="1" t="s">
        <v>175</v>
      </c>
      <c r="Z57" s="1">
        <v>6</v>
      </c>
      <c r="AA57" s="1">
        <v>6</v>
      </c>
      <c r="AB57" s="1">
        <v>6</v>
      </c>
      <c r="AC57" s="1">
        <v>6</v>
      </c>
      <c r="AD57" s="1">
        <v>6</v>
      </c>
      <c r="AE57" s="1">
        <v>6</v>
      </c>
    </row>
    <row r="58" spans="2:33" ht="20.100000000000001" customHeight="1" x14ac:dyDescent="0.4">
      <c r="B58" s="505" t="s">
        <v>170</v>
      </c>
      <c r="C58" s="407"/>
      <c r="D58" s="66" t="str">
        <f>IF(COUNT($Z$15:$Z$18)=1,"〇","")</f>
        <v/>
      </c>
      <c r="E58" s="373"/>
      <c r="F58" s="375"/>
      <c r="G58" s="505" t="s">
        <v>170</v>
      </c>
      <c r="H58" s="407"/>
      <c r="I58" s="66" t="str">
        <f>IF(COUNT($Z$15:$Z$18)=1,"〇","")</f>
        <v/>
      </c>
      <c r="J58" s="373"/>
      <c r="K58" s="375"/>
      <c r="L58" s="505" t="s">
        <v>170</v>
      </c>
      <c r="M58" s="407"/>
      <c r="N58" s="66" t="str">
        <f>IF(COUNT($Z$15:$Z$18)=1,"〇","")</f>
        <v/>
      </c>
      <c r="O58" s="373"/>
      <c r="P58" s="375"/>
      <c r="Q58" s="505" t="s">
        <v>170</v>
      </c>
      <c r="R58" s="407"/>
      <c r="S58" s="66" t="str">
        <f>IF(COUNT($Z$15:$Z$18,Z20)=1,"〇","")</f>
        <v/>
      </c>
      <c r="T58" s="373"/>
      <c r="U58" s="375"/>
      <c r="Y58" s="1" t="s">
        <v>166</v>
      </c>
      <c r="Z58" s="1">
        <v>24</v>
      </c>
      <c r="AA58" s="1" t="s">
        <v>204</v>
      </c>
      <c r="AB58" s="1">
        <v>24</v>
      </c>
      <c r="AC58" s="1">
        <v>24</v>
      </c>
      <c r="AD58" s="1">
        <v>24</v>
      </c>
      <c r="AE58" s="1">
        <v>60</v>
      </c>
    </row>
    <row r="59" spans="2:33" ht="20.100000000000001" customHeight="1" x14ac:dyDescent="0.4">
      <c r="B59" s="560" t="s">
        <v>198</v>
      </c>
      <c r="C59" s="561"/>
      <c r="D59" s="561"/>
      <c r="E59" s="100"/>
      <c r="F59" s="55">
        <f>IF($D$58="〇","",3-E59)</f>
        <v>3</v>
      </c>
      <c r="G59" s="382"/>
      <c r="H59" s="383"/>
      <c r="I59" s="383"/>
      <c r="J59" s="100"/>
      <c r="K59" s="101"/>
      <c r="L59" s="382"/>
      <c r="M59" s="383"/>
      <c r="N59" s="383"/>
      <c r="O59" s="100"/>
      <c r="P59" s="101"/>
      <c r="Q59" s="382"/>
      <c r="R59" s="383"/>
      <c r="S59" s="383"/>
      <c r="T59" s="100"/>
      <c r="U59" s="101"/>
      <c r="Y59" s="1" t="s">
        <v>167</v>
      </c>
      <c r="Z59" s="1" t="s">
        <v>203</v>
      </c>
      <c r="AA59" s="1" t="s">
        <v>205</v>
      </c>
      <c r="AB59" s="1">
        <v>3</v>
      </c>
      <c r="AC59" s="1">
        <v>6</v>
      </c>
      <c r="AD59" s="1">
        <v>6</v>
      </c>
      <c r="AE59" s="1">
        <v>42</v>
      </c>
    </row>
    <row r="60" spans="2:33" ht="20.100000000000001" customHeight="1" x14ac:dyDescent="0.4">
      <c r="B60" s="503" t="s">
        <v>199</v>
      </c>
      <c r="C60" s="504"/>
      <c r="D60" s="504"/>
      <c r="E60" s="98"/>
      <c r="F60" s="56">
        <f t="shared" ref="F60:F61" si="6">IF($D$58="〇","",3-E60)</f>
        <v>3</v>
      </c>
      <c r="G60" s="397"/>
      <c r="H60" s="398"/>
      <c r="I60" s="398"/>
      <c r="J60" s="98"/>
      <c r="K60" s="102"/>
      <c r="L60" s="397"/>
      <c r="M60" s="398"/>
      <c r="N60" s="398"/>
      <c r="O60" s="98"/>
      <c r="P60" s="102"/>
      <c r="Q60" s="397"/>
      <c r="R60" s="398"/>
      <c r="S60" s="398"/>
      <c r="T60" s="98"/>
      <c r="U60" s="102"/>
      <c r="Y60" s="1" t="s">
        <v>181</v>
      </c>
      <c r="Z60" s="1" t="s">
        <v>203</v>
      </c>
      <c r="AA60" s="1" t="s">
        <v>205</v>
      </c>
      <c r="AB60" s="1">
        <v>3</v>
      </c>
      <c r="AC60" s="1">
        <v>6</v>
      </c>
      <c r="AD60" s="1">
        <v>6</v>
      </c>
      <c r="AE60" s="1">
        <v>42</v>
      </c>
    </row>
    <row r="61" spans="2:33" ht="20.100000000000001" customHeight="1" x14ac:dyDescent="0.4">
      <c r="B61" s="503" t="s">
        <v>200</v>
      </c>
      <c r="C61" s="504"/>
      <c r="D61" s="504"/>
      <c r="E61" s="98"/>
      <c r="F61" s="56">
        <f t="shared" si="6"/>
        <v>3</v>
      </c>
      <c r="G61" s="397"/>
      <c r="H61" s="398"/>
      <c r="I61" s="398"/>
      <c r="J61" s="98"/>
      <c r="K61" s="102"/>
      <c r="L61" s="397"/>
      <c r="M61" s="398"/>
      <c r="N61" s="398"/>
      <c r="O61" s="98"/>
      <c r="P61" s="102"/>
      <c r="Q61" s="397"/>
      <c r="R61" s="398"/>
      <c r="S61" s="398"/>
      <c r="T61" s="98"/>
      <c r="U61" s="102"/>
      <c r="Y61" s="1" t="s">
        <v>182</v>
      </c>
      <c r="Z61" s="1" t="s">
        <v>203</v>
      </c>
      <c r="AA61" s="1" t="s">
        <v>205</v>
      </c>
      <c r="AB61" s="1">
        <v>3</v>
      </c>
      <c r="AC61" s="1">
        <v>6</v>
      </c>
      <c r="AD61" s="1">
        <v>6</v>
      </c>
      <c r="AE61" s="1">
        <v>42</v>
      </c>
      <c r="AF61" s="1">
        <v>6</v>
      </c>
      <c r="AG61" s="1">
        <v>12</v>
      </c>
    </row>
    <row r="62" spans="2:33" ht="20.100000000000001" customHeight="1" x14ac:dyDescent="0.4">
      <c r="B62" s="397"/>
      <c r="C62" s="398"/>
      <c r="D62" s="398"/>
      <c r="E62" s="98"/>
      <c r="F62" s="99"/>
      <c r="G62" s="397"/>
      <c r="H62" s="398"/>
      <c r="I62" s="398"/>
      <c r="J62" s="98"/>
      <c r="K62" s="102"/>
      <c r="L62" s="397"/>
      <c r="M62" s="398"/>
      <c r="N62" s="398"/>
      <c r="O62" s="98"/>
      <c r="P62" s="102"/>
      <c r="Q62" s="397"/>
      <c r="R62" s="398"/>
      <c r="S62" s="398"/>
      <c r="T62" s="98"/>
      <c r="U62" s="102"/>
      <c r="Y62" s="1" t="s">
        <v>183</v>
      </c>
      <c r="Z62" s="1" t="s">
        <v>203</v>
      </c>
      <c r="AA62" s="1" t="s">
        <v>203</v>
      </c>
      <c r="AB62" s="1">
        <v>3</v>
      </c>
      <c r="AC62" s="1">
        <v>3</v>
      </c>
    </row>
    <row r="63" spans="2:33" ht="20.100000000000001" customHeight="1" x14ac:dyDescent="0.4">
      <c r="B63" s="397"/>
      <c r="C63" s="398"/>
      <c r="D63" s="398"/>
      <c r="E63" s="98"/>
      <c r="F63" s="99"/>
      <c r="G63" s="397"/>
      <c r="H63" s="398"/>
      <c r="I63" s="398"/>
      <c r="J63" s="98"/>
      <c r="K63" s="102"/>
      <c r="L63" s="397"/>
      <c r="M63" s="398"/>
      <c r="N63" s="398"/>
      <c r="O63" s="98"/>
      <c r="P63" s="102"/>
      <c r="Q63" s="397"/>
      <c r="R63" s="398"/>
      <c r="S63" s="398"/>
      <c r="T63" s="98"/>
      <c r="U63" s="102"/>
      <c r="Y63" s="1" t="s">
        <v>174</v>
      </c>
      <c r="Z63" s="1" t="s">
        <v>203</v>
      </c>
      <c r="AA63" s="1" t="s">
        <v>203</v>
      </c>
      <c r="AB63" s="1">
        <v>3</v>
      </c>
      <c r="AC63" s="1">
        <v>3</v>
      </c>
    </row>
    <row r="64" spans="2:33" ht="20.100000000000001" customHeight="1" x14ac:dyDescent="0.4">
      <c r="B64" s="397"/>
      <c r="C64" s="398"/>
      <c r="D64" s="398"/>
      <c r="E64" s="98"/>
      <c r="F64" s="99"/>
      <c r="G64" s="397"/>
      <c r="H64" s="398"/>
      <c r="I64" s="398"/>
      <c r="J64" s="98"/>
      <c r="K64" s="102"/>
      <c r="L64" s="397"/>
      <c r="M64" s="398"/>
      <c r="N64" s="398"/>
      <c r="O64" s="98"/>
      <c r="P64" s="102"/>
      <c r="Q64" s="397"/>
      <c r="R64" s="398"/>
      <c r="S64" s="398"/>
      <c r="T64" s="98"/>
      <c r="U64" s="102"/>
      <c r="Y64" s="1" t="s">
        <v>196</v>
      </c>
      <c r="Z64" s="1">
        <v>6</v>
      </c>
      <c r="AA64" s="1">
        <v>6</v>
      </c>
      <c r="AB64" s="1">
        <v>6</v>
      </c>
      <c r="AC64" s="1">
        <v>6</v>
      </c>
      <c r="AD64" s="1">
        <v>6</v>
      </c>
      <c r="AE64" s="1">
        <v>6</v>
      </c>
      <c r="AF64" s="1">
        <v>6</v>
      </c>
      <c r="AG64" s="1">
        <v>6</v>
      </c>
    </row>
    <row r="65" spans="2:32" ht="20.100000000000001" customHeight="1" x14ac:dyDescent="0.4">
      <c r="B65" s="397"/>
      <c r="C65" s="398"/>
      <c r="D65" s="398"/>
      <c r="E65" s="98"/>
      <c r="F65" s="99"/>
      <c r="G65" s="397"/>
      <c r="H65" s="398"/>
      <c r="I65" s="398"/>
      <c r="J65" s="98"/>
      <c r="K65" s="102"/>
      <c r="L65" s="397"/>
      <c r="M65" s="398"/>
      <c r="N65" s="398"/>
      <c r="O65" s="98"/>
      <c r="P65" s="102"/>
      <c r="Q65" s="397"/>
      <c r="R65" s="398"/>
      <c r="S65" s="398"/>
      <c r="T65" s="98"/>
      <c r="U65" s="102"/>
      <c r="AA65" s="1" t="s">
        <v>201</v>
      </c>
      <c r="AB65" s="1">
        <v>54</v>
      </c>
      <c r="AC65" s="1">
        <v>90</v>
      </c>
    </row>
    <row r="66" spans="2:32" ht="20.100000000000001" customHeight="1" x14ac:dyDescent="0.4">
      <c r="B66" s="397"/>
      <c r="C66" s="398"/>
      <c r="D66" s="398"/>
      <c r="E66" s="98"/>
      <c r="F66" s="99"/>
      <c r="G66" s="397"/>
      <c r="H66" s="398"/>
      <c r="I66" s="398"/>
      <c r="J66" s="98"/>
      <c r="K66" s="102"/>
      <c r="L66" s="397"/>
      <c r="M66" s="398"/>
      <c r="N66" s="398"/>
      <c r="O66" s="98"/>
      <c r="P66" s="102"/>
      <c r="Q66" s="397"/>
      <c r="R66" s="398"/>
      <c r="S66" s="398"/>
      <c r="T66" s="98"/>
      <c r="U66" s="102"/>
    </row>
    <row r="67" spans="2:32" ht="20.100000000000001" customHeight="1" x14ac:dyDescent="0.4">
      <c r="B67" s="397"/>
      <c r="C67" s="398"/>
      <c r="D67" s="398"/>
      <c r="E67" s="98"/>
      <c r="F67" s="99"/>
      <c r="G67" s="397"/>
      <c r="H67" s="398"/>
      <c r="I67" s="398"/>
      <c r="J67" s="98"/>
      <c r="K67" s="102"/>
      <c r="L67" s="397"/>
      <c r="M67" s="398"/>
      <c r="N67" s="398"/>
      <c r="O67" s="98"/>
      <c r="P67" s="102"/>
      <c r="Q67" s="397"/>
      <c r="R67" s="398"/>
      <c r="S67" s="398"/>
      <c r="T67" s="98"/>
      <c r="U67" s="102"/>
      <c r="Z67" s="1" t="s">
        <v>213</v>
      </c>
    </row>
    <row r="68" spans="2:32" ht="20.100000000000001" customHeight="1" x14ac:dyDescent="0.4">
      <c r="B68" s="397"/>
      <c r="C68" s="398"/>
      <c r="D68" s="398"/>
      <c r="E68" s="98"/>
      <c r="F68" s="99"/>
      <c r="G68" s="397"/>
      <c r="H68" s="398"/>
      <c r="I68" s="398"/>
      <c r="J68" s="98"/>
      <c r="K68" s="102"/>
      <c r="L68" s="397"/>
      <c r="M68" s="398"/>
      <c r="N68" s="398"/>
      <c r="O68" s="98"/>
      <c r="P68" s="102"/>
      <c r="Q68" s="397"/>
      <c r="R68" s="398"/>
      <c r="S68" s="398"/>
      <c r="T68" s="98"/>
      <c r="U68" s="102"/>
      <c r="Z68" s="1" t="s">
        <v>206</v>
      </c>
      <c r="AA68" s="1" t="s">
        <v>207</v>
      </c>
      <c r="AB68" s="1" t="s">
        <v>208</v>
      </c>
      <c r="AC68" s="1" t="s">
        <v>209</v>
      </c>
      <c r="AD68" s="1" t="s">
        <v>210</v>
      </c>
      <c r="AE68" s="1" t="s">
        <v>211</v>
      </c>
      <c r="AF68" s="1" t="s">
        <v>313</v>
      </c>
    </row>
    <row r="69" spans="2:32" ht="20.100000000000001" customHeight="1" x14ac:dyDescent="0.4">
      <c r="B69" s="397"/>
      <c r="C69" s="398"/>
      <c r="D69" s="398"/>
      <c r="E69" s="98"/>
      <c r="F69" s="99"/>
      <c r="G69" s="397"/>
      <c r="H69" s="398"/>
      <c r="I69" s="398"/>
      <c r="J69" s="98"/>
      <c r="K69" s="102"/>
      <c r="L69" s="397"/>
      <c r="M69" s="398"/>
      <c r="N69" s="398"/>
      <c r="O69" s="98"/>
      <c r="P69" s="102"/>
      <c r="Q69" s="397"/>
      <c r="R69" s="398"/>
      <c r="S69" s="398"/>
      <c r="T69" s="98"/>
      <c r="U69" s="102"/>
      <c r="Y69" s="1" t="s">
        <v>212</v>
      </c>
      <c r="Z69" s="1" t="str">
        <f>IF($H$12="","",IF($H$12=$AB$56,AB58,AC58))</f>
        <v/>
      </c>
      <c r="AA69" s="1" t="str">
        <f>IF($H$12="","",IF($H$12=$AB$56,AB59,AC59))</f>
        <v/>
      </c>
      <c r="AB69" s="1" t="str">
        <f>IF($H$12="","",IF($H$12=$AB$56,AB60,AC60))</f>
        <v/>
      </c>
      <c r="AC69" s="1" t="str">
        <f>IF($H$12="","",IF($H$12=$AB$56,AB61,AC61))</f>
        <v/>
      </c>
      <c r="AD69" s="1" t="str">
        <f>IF($H$12="","",IF($H$12=$AB$56,AB62,AC62))</f>
        <v/>
      </c>
      <c r="AE69" s="1" t="str">
        <f>IF($H$12="","",IF($H$12=$AB$56,AB63,AC63))</f>
        <v/>
      </c>
      <c r="AF69" s="1">
        <v>6</v>
      </c>
    </row>
    <row r="70" spans="2:32" ht="20.100000000000001" customHeight="1" x14ac:dyDescent="0.4">
      <c r="B70" s="399" t="s">
        <v>346</v>
      </c>
      <c r="C70" s="400"/>
      <c r="D70" s="400"/>
      <c r="E70" s="136"/>
      <c r="F70" s="114"/>
      <c r="G70" s="399" t="s">
        <v>346</v>
      </c>
      <c r="H70" s="400"/>
      <c r="I70" s="400"/>
      <c r="J70" s="136"/>
      <c r="K70" s="115"/>
      <c r="L70" s="399" t="s">
        <v>346</v>
      </c>
      <c r="M70" s="400"/>
      <c r="N70" s="400"/>
      <c r="O70" s="136"/>
      <c r="P70" s="115"/>
      <c r="Q70" s="399" t="s">
        <v>346</v>
      </c>
      <c r="R70" s="400"/>
      <c r="S70" s="400"/>
      <c r="T70" s="136"/>
      <c r="U70" s="115"/>
      <c r="Y70" s="1" t="s">
        <v>214</v>
      </c>
      <c r="Z70" s="1" t="str">
        <f>IF($H$12="","",IF($H$12=$AB$56,AD58,AE58))</f>
        <v/>
      </c>
      <c r="AA70" s="1" t="str">
        <f>IF($H$12="","",IF($H$12=$AB$56,AD59,AE59))</f>
        <v/>
      </c>
      <c r="AB70" s="1" t="str">
        <f>IF($H$12="","",IF($H$12=$AB$56,AD60,AE60))</f>
        <v/>
      </c>
      <c r="AC70" s="1" t="str">
        <f>IF($H$12="","",IF($H$12=$AB$56,AD61,IF(Z20=1,AG61,AE61)))</f>
        <v/>
      </c>
    </row>
    <row r="71" spans="2:32" ht="20.100000000000001" customHeight="1" x14ac:dyDescent="0.4">
      <c r="B71" s="130" t="str">
        <f>IF($H$12="","",IF($H$12=$AB$56,Z58,AA58))</f>
        <v/>
      </c>
      <c r="C71" s="404" t="s">
        <v>164</v>
      </c>
      <c r="D71" s="404"/>
      <c r="E71" s="401">
        <f>IF(D58="〇",Z70,SUM(E59:F70))</f>
        <v>9</v>
      </c>
      <c r="F71" s="402"/>
      <c r="G71" s="130" t="str">
        <f>IF($H$12="","",IF($H$12=$AB$56,Z59,AA59))</f>
        <v/>
      </c>
      <c r="H71" s="404" t="s">
        <v>164</v>
      </c>
      <c r="I71" s="404"/>
      <c r="J71" s="401">
        <f>IF(I58="〇",AA70,SUM(J59:K70))</f>
        <v>0</v>
      </c>
      <c r="K71" s="403"/>
      <c r="L71" s="130" t="str">
        <f>IF($H$12="","",IF($H$12=$AB$56,Z60,AA60))</f>
        <v/>
      </c>
      <c r="M71" s="404" t="s">
        <v>164</v>
      </c>
      <c r="N71" s="404"/>
      <c r="O71" s="401">
        <f>IF(N58="〇",AB70,SUM(O59:P70))</f>
        <v>0</v>
      </c>
      <c r="P71" s="403"/>
      <c r="Q71" s="131" t="str">
        <f>IF($H$12="","",IF($H$12=$AB$56,Z61,AA61))</f>
        <v/>
      </c>
      <c r="R71" s="404" t="s">
        <v>164</v>
      </c>
      <c r="S71" s="404"/>
      <c r="T71" s="401">
        <f>IF(S58="〇",AC70,SUM(T59:U70))</f>
        <v>0</v>
      </c>
      <c r="U71" s="403"/>
      <c r="Y71" s="1" t="s">
        <v>312</v>
      </c>
      <c r="Z71" s="1" t="s">
        <v>206</v>
      </c>
      <c r="AA71" s="1" t="s">
        <v>207</v>
      </c>
      <c r="AB71" s="1" t="s">
        <v>208</v>
      </c>
      <c r="AC71" s="1" t="s">
        <v>209</v>
      </c>
      <c r="AD71" s="1" t="s">
        <v>210</v>
      </c>
      <c r="AE71" s="1" t="s">
        <v>211</v>
      </c>
      <c r="AF71" s="1" t="s">
        <v>313</v>
      </c>
    </row>
    <row r="72" spans="2:32" ht="20.100000000000001" customHeight="1" thickBot="1" x14ac:dyDescent="0.45">
      <c r="B72" s="489" t="s">
        <v>184</v>
      </c>
      <c r="C72" s="490"/>
      <c r="D72" s="376" t="str">
        <f>IF(B71="","",IF(Z69&lt;=E71,"",Z69-E71&amp;"時間不足"))</f>
        <v/>
      </c>
      <c r="E72" s="376"/>
      <c r="F72" s="498"/>
      <c r="G72" s="489" t="s">
        <v>184</v>
      </c>
      <c r="H72" s="490"/>
      <c r="I72" s="376" t="str">
        <f>IF(G71="","",IF(AA69&lt;=J71,"",AA69-J71&amp;"時間不足"))</f>
        <v/>
      </c>
      <c r="J72" s="376"/>
      <c r="K72" s="377"/>
      <c r="L72" s="489" t="s">
        <v>184</v>
      </c>
      <c r="M72" s="490"/>
      <c r="N72" s="376" t="str">
        <f>IF(L71="","",IF(AB69&lt;=O71,"",AB69-O71&amp;"時間不足"))</f>
        <v/>
      </c>
      <c r="O72" s="376"/>
      <c r="P72" s="377"/>
      <c r="Q72" s="497" t="s">
        <v>184</v>
      </c>
      <c r="R72" s="490"/>
      <c r="S72" s="376" t="str">
        <f>IF(Q71="","",IF(AC69&lt;=T71,"",AC69-T71&amp;"時間不足"))</f>
        <v/>
      </c>
      <c r="T72" s="376"/>
      <c r="U72" s="377"/>
      <c r="Y72" s="1">
        <f>IF(6&lt;=G55,0,1)</f>
        <v>0</v>
      </c>
      <c r="Z72" s="1" t="str">
        <f>IF(B71="","",IF(Z69&lt;=E71,0,1))</f>
        <v/>
      </c>
      <c r="AA72" s="1" t="str">
        <f>IF(G71="","",IF(AA69&lt;=J71,0,1))</f>
        <v/>
      </c>
      <c r="AB72" s="1" t="str">
        <f>IF(L71="","",IF(AB69&lt;=O71,0,1))</f>
        <v/>
      </c>
      <c r="AC72" s="1" t="str">
        <f>IF(Q71="","",IF(AC69&lt;=T71,0,1))</f>
        <v/>
      </c>
      <c r="AD72" s="1" t="str">
        <f>IF(B81="","",IF(OR(D82="対象外",AD69&lt;=E81),0,1))</f>
        <v/>
      </c>
      <c r="AE72" s="1" t="str">
        <f>IF(G81="","",IF(OR(I82="対象外",AE69&lt;=J81),0,1))</f>
        <v/>
      </c>
      <c r="AF72" s="1">
        <f>IF(L77&lt;=O77,0,1)</f>
        <v>0</v>
      </c>
    </row>
    <row r="73" spans="2:32" ht="30" customHeight="1" thickBot="1" x14ac:dyDescent="0.45">
      <c r="B73" s="494" t="s">
        <v>172</v>
      </c>
      <c r="C73" s="495"/>
      <c r="D73" s="495"/>
      <c r="E73" s="49" t="s">
        <v>165</v>
      </c>
      <c r="F73" s="50" t="s">
        <v>163</v>
      </c>
      <c r="G73" s="494" t="s">
        <v>174</v>
      </c>
      <c r="H73" s="496"/>
      <c r="I73" s="496"/>
      <c r="J73" s="49" t="s">
        <v>165</v>
      </c>
      <c r="K73" s="51" t="s">
        <v>163</v>
      </c>
    </row>
    <row r="74" spans="2:32" ht="20.100000000000001" customHeight="1" x14ac:dyDescent="0.4">
      <c r="B74" s="382"/>
      <c r="C74" s="383"/>
      <c r="D74" s="383"/>
      <c r="E74" s="100"/>
      <c r="F74" s="103"/>
      <c r="G74" s="382"/>
      <c r="H74" s="383"/>
      <c r="I74" s="383"/>
      <c r="J74" s="100"/>
      <c r="K74" s="101"/>
      <c r="L74" s="459" t="s">
        <v>178</v>
      </c>
      <c r="M74" s="460"/>
      <c r="N74" s="460"/>
      <c r="O74" s="372" t="s">
        <v>176</v>
      </c>
      <c r="P74" s="374" t="s">
        <v>177</v>
      </c>
    </row>
    <row r="75" spans="2:32" ht="20.100000000000001" customHeight="1" thickBot="1" x14ac:dyDescent="0.45">
      <c r="B75" s="397"/>
      <c r="C75" s="398"/>
      <c r="D75" s="398"/>
      <c r="E75" s="98"/>
      <c r="F75" s="99"/>
      <c r="G75" s="397"/>
      <c r="H75" s="398"/>
      <c r="I75" s="398"/>
      <c r="J75" s="98"/>
      <c r="K75" s="102"/>
      <c r="L75" s="499" t="s">
        <v>170</v>
      </c>
      <c r="M75" s="404"/>
      <c r="N75" s="113" t="str">
        <f>IF(Z20=1,"〇","")</f>
        <v/>
      </c>
      <c r="O75" s="373"/>
      <c r="P75" s="375"/>
      <c r="R75" s="491" t="s">
        <v>180</v>
      </c>
      <c r="S75" s="492"/>
      <c r="T75" s="492"/>
      <c r="U75" s="492"/>
      <c r="V75" s="492"/>
      <c r="W75" s="493"/>
    </row>
    <row r="76" spans="2:32" ht="20.100000000000001" customHeight="1" x14ac:dyDescent="0.4">
      <c r="B76" s="397"/>
      <c r="C76" s="398"/>
      <c r="D76" s="398"/>
      <c r="E76" s="98"/>
      <c r="F76" s="99"/>
      <c r="G76" s="397"/>
      <c r="H76" s="398"/>
      <c r="I76" s="398"/>
      <c r="J76" s="98"/>
      <c r="K76" s="102"/>
      <c r="L76" s="499" t="s">
        <v>178</v>
      </c>
      <c r="M76" s="404"/>
      <c r="N76" s="404"/>
      <c r="O76" s="138"/>
      <c r="P76" s="132">
        <f>IF(N75="〇","",6-O76)</f>
        <v>6</v>
      </c>
      <c r="R76" s="476" t="s">
        <v>44</v>
      </c>
      <c r="S76" s="477"/>
      <c r="T76" s="477"/>
      <c r="U76" s="477"/>
      <c r="V76" s="478"/>
      <c r="W76" s="133" t="str">
        <f>IF('02_自己診断シート'!G23=0," ",'02_自己診断シート'!G23)</f>
        <v xml:space="preserve"> </v>
      </c>
    </row>
    <row r="77" spans="2:32" ht="20.100000000000001" customHeight="1" x14ac:dyDescent="0.4">
      <c r="B77" s="397"/>
      <c r="C77" s="398"/>
      <c r="D77" s="398"/>
      <c r="E77" s="98"/>
      <c r="F77" s="99"/>
      <c r="G77" s="397"/>
      <c r="H77" s="398"/>
      <c r="I77" s="398"/>
      <c r="J77" s="98"/>
      <c r="K77" s="102"/>
      <c r="L77" s="116">
        <v>6</v>
      </c>
      <c r="M77" s="500" t="s">
        <v>164</v>
      </c>
      <c r="N77" s="500"/>
      <c r="O77" s="501">
        <f>IF(N75="〇",L77,SUM(O76:P76))</f>
        <v>6</v>
      </c>
      <c r="P77" s="502"/>
      <c r="R77" s="479" t="s">
        <v>45</v>
      </c>
      <c r="S77" s="480"/>
      <c r="T77" s="480"/>
      <c r="U77" s="480"/>
      <c r="V77" s="481"/>
      <c r="W77" s="134" t="str">
        <f>IF('02_自己診断シート'!G27=0," ",'02_自己診断シート'!G27)</f>
        <v xml:space="preserve"> </v>
      </c>
    </row>
    <row r="78" spans="2:32" ht="20.100000000000001" customHeight="1" thickBot="1" x14ac:dyDescent="0.45">
      <c r="B78" s="397"/>
      <c r="C78" s="398"/>
      <c r="D78" s="398"/>
      <c r="E78" s="98"/>
      <c r="F78" s="99"/>
      <c r="G78" s="397"/>
      <c r="H78" s="398"/>
      <c r="I78" s="398"/>
      <c r="J78" s="98"/>
      <c r="K78" s="102"/>
      <c r="L78" s="489" t="s">
        <v>195</v>
      </c>
      <c r="M78" s="490"/>
      <c r="N78" s="376" t="str">
        <f>IF(L77&lt;=O77,"",L77-O77&amp;"時間不足")</f>
        <v/>
      </c>
      <c r="O78" s="376"/>
      <c r="P78" s="377"/>
      <c r="R78" s="479" t="s">
        <v>46</v>
      </c>
      <c r="S78" s="480"/>
      <c r="T78" s="480"/>
      <c r="U78" s="480"/>
      <c r="V78" s="481"/>
      <c r="W78" s="134" t="str">
        <f>IF('02_自己診断シート'!G30=0," ",'02_自己診断シート'!G30)</f>
        <v xml:space="preserve"> </v>
      </c>
    </row>
    <row r="79" spans="2:32" ht="20.100000000000001" customHeight="1" thickBot="1" x14ac:dyDescent="0.45">
      <c r="B79" s="397"/>
      <c r="C79" s="398"/>
      <c r="D79" s="398"/>
      <c r="E79" s="98"/>
      <c r="F79" s="99"/>
      <c r="G79" s="397"/>
      <c r="H79" s="398"/>
      <c r="I79" s="398"/>
      <c r="J79" s="98"/>
      <c r="K79" s="102"/>
      <c r="O79" s="57"/>
      <c r="P79" s="57"/>
      <c r="R79" s="479" t="s">
        <v>47</v>
      </c>
      <c r="S79" s="480"/>
      <c r="T79" s="480"/>
      <c r="U79" s="480"/>
      <c r="V79" s="481"/>
      <c r="W79" s="134" t="str">
        <f>IF('02_自己診断シート'!G32=0," ",'02_自己診断シート'!G32)</f>
        <v xml:space="preserve"> </v>
      </c>
    </row>
    <row r="80" spans="2:32" ht="20.100000000000001" customHeight="1" x14ac:dyDescent="0.4">
      <c r="B80" s="399" t="s">
        <v>346</v>
      </c>
      <c r="C80" s="400"/>
      <c r="D80" s="400"/>
      <c r="E80" s="136"/>
      <c r="F80" s="114"/>
      <c r="G80" s="399" t="s">
        <v>346</v>
      </c>
      <c r="H80" s="400"/>
      <c r="I80" s="400"/>
      <c r="J80" s="136"/>
      <c r="K80" s="115"/>
      <c r="L80" s="482" t="s">
        <v>179</v>
      </c>
      <c r="M80" s="483"/>
      <c r="N80" s="484"/>
      <c r="O80" s="485">
        <f>G55+E71+J71+O71+T71+E81+J81+O77</f>
        <v>21</v>
      </c>
      <c r="P80" s="486"/>
      <c r="R80" s="479" t="s">
        <v>171</v>
      </c>
      <c r="S80" s="480"/>
      <c r="T80" s="480"/>
      <c r="U80" s="480"/>
      <c r="V80" s="481"/>
      <c r="W80" s="134" t="str">
        <f>IF('02_自己診断シート'!G34=0," ",'02_自己診断シート'!G34)</f>
        <v xml:space="preserve"> </v>
      </c>
    </row>
    <row r="81" spans="2:75" ht="20.100000000000001" customHeight="1" x14ac:dyDescent="0.4">
      <c r="B81" s="130" t="str">
        <f>IF($H$12="","",IF(OR(V13="R3",V13="R4"),"対象外",IF($H$12=$AB$56,Z62,AA62)))</f>
        <v/>
      </c>
      <c r="C81" s="404" t="s">
        <v>164</v>
      </c>
      <c r="D81" s="404"/>
      <c r="E81" s="401">
        <f>SUM(E74:F80)</f>
        <v>0</v>
      </c>
      <c r="F81" s="402"/>
      <c r="G81" s="130" t="str">
        <f>IF($H$12="","",IF(OR(V13="R3",V13="R4"),"対象外",IF($H$12=$AB$56,Z63,AA63)))</f>
        <v/>
      </c>
      <c r="H81" s="404" t="s">
        <v>164</v>
      </c>
      <c r="I81" s="404"/>
      <c r="J81" s="401">
        <f>SUM(J74:K80)</f>
        <v>0</v>
      </c>
      <c r="K81" s="403"/>
      <c r="L81" s="470" t="str">
        <f>IF($H$12="","",IF($H$12=$AB$56,$AB$65,$AC$65))</f>
        <v/>
      </c>
      <c r="M81" s="472" t="str">
        <f>IF(L81&lt;=O80,"","総時数が不足しています")</f>
        <v>総時数が不足しています</v>
      </c>
      <c r="N81" s="473"/>
      <c r="O81" s="485"/>
      <c r="P81" s="486"/>
      <c r="R81" s="479" t="s">
        <v>173</v>
      </c>
      <c r="S81" s="480"/>
      <c r="T81" s="480"/>
      <c r="U81" s="480"/>
      <c r="V81" s="481"/>
      <c r="W81" s="134" t="str">
        <f>IF('02_自己診断シート'!G35=0," ",'02_自己診断シート'!G35)</f>
        <v xml:space="preserve"> </v>
      </c>
      <c r="Y81" s="1" t="s">
        <v>315</v>
      </c>
    </row>
    <row r="82" spans="2:75" ht="20.100000000000001" customHeight="1" thickBot="1" x14ac:dyDescent="0.45">
      <c r="B82" s="489" t="s">
        <v>184</v>
      </c>
      <c r="C82" s="490"/>
      <c r="D82" s="376" t="str">
        <f>IF(B81="","",IF(B81="対象外",B81,IF(AD69&lt;=E81,"",AD69-E81&amp;"時間不足")))</f>
        <v/>
      </c>
      <c r="E82" s="376"/>
      <c r="F82" s="498"/>
      <c r="G82" s="489" t="s">
        <v>184</v>
      </c>
      <c r="H82" s="490"/>
      <c r="I82" s="376" t="str">
        <f>IF(G81="","",IF(G81="対象外",G81,IF(AE69&lt;=J81,"",AE69-J81&amp;"時間不足")))</f>
        <v/>
      </c>
      <c r="J82" s="376"/>
      <c r="K82" s="377"/>
      <c r="L82" s="471"/>
      <c r="M82" s="474"/>
      <c r="N82" s="475"/>
      <c r="O82" s="487"/>
      <c r="P82" s="488"/>
      <c r="R82" s="467" t="s">
        <v>50</v>
      </c>
      <c r="S82" s="468"/>
      <c r="T82" s="468"/>
      <c r="U82" s="468"/>
      <c r="V82" s="469"/>
      <c r="W82" s="135" t="str">
        <f>IF('02_自己診断シート'!G38=0," ",'02_自己診断シート'!G38)</f>
        <v xml:space="preserve"> </v>
      </c>
      <c r="Y82" s="1" t="str">
        <f>IF(OR($L$81&gt;$O$80,SUM($Y$72:$AF$72)&gt;0),"入力ミス有","入力済")</f>
        <v>入力ミス有</v>
      </c>
    </row>
    <row r="84" spans="2:75" ht="13.5" customHeight="1" x14ac:dyDescent="0.4">
      <c r="B84" s="457" t="s">
        <v>328</v>
      </c>
      <c r="C84" s="457"/>
      <c r="D84" s="457"/>
      <c r="E84" s="457"/>
      <c r="F84" s="457"/>
      <c r="G84" s="457"/>
      <c r="H84" s="457"/>
      <c r="I84" s="457"/>
      <c r="J84" s="457"/>
      <c r="K84" s="457"/>
      <c r="L84" s="457"/>
      <c r="M84" s="457"/>
      <c r="N84" s="457"/>
      <c r="O84" s="457"/>
      <c r="P84" s="457"/>
      <c r="Q84" s="457"/>
      <c r="R84" s="457"/>
      <c r="S84" s="457"/>
      <c r="T84" s="457"/>
      <c r="U84" s="457"/>
      <c r="V84" s="457"/>
      <c r="W84" s="457"/>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row>
    <row r="85" spans="2:75" ht="14.25" thickBot="1" x14ac:dyDescent="0.45">
      <c r="B85" s="458"/>
      <c r="C85" s="458"/>
      <c r="D85" s="458"/>
      <c r="E85" s="458"/>
      <c r="F85" s="458"/>
      <c r="G85" s="458"/>
      <c r="H85" s="458"/>
      <c r="I85" s="458"/>
      <c r="J85" s="458"/>
      <c r="K85" s="458"/>
      <c r="L85" s="458"/>
      <c r="M85" s="458"/>
      <c r="N85" s="458"/>
      <c r="O85" s="458"/>
      <c r="P85" s="458"/>
      <c r="Q85" s="458"/>
      <c r="R85" s="458"/>
      <c r="S85" s="458"/>
      <c r="T85" s="458"/>
      <c r="U85" s="458"/>
      <c r="V85" s="458"/>
      <c r="W85" s="458"/>
      <c r="X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row>
    <row r="86" spans="2:75" ht="24.95" customHeight="1" x14ac:dyDescent="0.4">
      <c r="B86" s="459" t="s">
        <v>51</v>
      </c>
      <c r="C86" s="460"/>
      <c r="D86" s="460"/>
      <c r="E86" s="461"/>
      <c r="F86" s="461"/>
      <c r="G86" s="461"/>
      <c r="H86" s="461"/>
      <c r="I86" s="461"/>
      <c r="J86" s="461"/>
      <c r="K86" s="461"/>
      <c r="L86" s="461"/>
      <c r="M86" s="461"/>
      <c r="N86" s="461"/>
      <c r="O86" s="461"/>
      <c r="P86" s="461"/>
      <c r="Q86" s="461"/>
      <c r="R86" s="461"/>
      <c r="S86" s="461"/>
      <c r="T86" s="461"/>
      <c r="U86" s="461"/>
      <c r="V86" s="461"/>
      <c r="W86" s="462"/>
      <c r="X86" s="48"/>
      <c r="Y86" s="62" t="s">
        <v>316</v>
      </c>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row>
    <row r="87" spans="2:75" ht="13.5" customHeight="1" x14ac:dyDescent="0.4">
      <c r="B87" s="163" t="s">
        <v>52</v>
      </c>
      <c r="C87" s="164"/>
      <c r="D87" s="164"/>
      <c r="E87" s="164"/>
      <c r="F87" s="164"/>
      <c r="G87" s="164"/>
      <c r="H87" s="164"/>
      <c r="I87" s="164"/>
      <c r="J87" s="164"/>
      <c r="K87" s="164"/>
      <c r="L87" s="164"/>
      <c r="M87" s="164"/>
      <c r="N87" s="164"/>
      <c r="O87" s="164"/>
      <c r="P87" s="164"/>
      <c r="Q87" s="164"/>
      <c r="R87" s="164"/>
      <c r="S87" s="164"/>
      <c r="T87" s="164"/>
      <c r="U87" s="164"/>
      <c r="V87" s="164"/>
      <c r="W87" s="463"/>
      <c r="Y87" s="1" t="str">
        <f>IF(AND(COUNT(W76:W82)=7,COUNTA(E86,B88,E90,B92)=4),"入力済","入力ミスまたは未入力")</f>
        <v>入力ミスまたは未入力</v>
      </c>
    </row>
    <row r="88" spans="2:75" ht="45" customHeight="1" thickBot="1" x14ac:dyDescent="0.45">
      <c r="B88" s="464"/>
      <c r="C88" s="465"/>
      <c r="D88" s="465"/>
      <c r="E88" s="465"/>
      <c r="F88" s="465"/>
      <c r="G88" s="465"/>
      <c r="H88" s="465"/>
      <c r="I88" s="465"/>
      <c r="J88" s="465"/>
      <c r="K88" s="465"/>
      <c r="L88" s="465"/>
      <c r="M88" s="465"/>
      <c r="N88" s="465"/>
      <c r="O88" s="465"/>
      <c r="P88" s="465"/>
      <c r="Q88" s="465"/>
      <c r="R88" s="465"/>
      <c r="S88" s="465"/>
      <c r="T88" s="465"/>
      <c r="U88" s="465"/>
      <c r="V88" s="465"/>
      <c r="W88" s="466"/>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row>
    <row r="89" spans="2:75" ht="14.25" thickBot="1" x14ac:dyDescent="0.4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row>
    <row r="90" spans="2:75" ht="24.95" customHeight="1" x14ac:dyDescent="0.4">
      <c r="B90" s="459" t="s">
        <v>51</v>
      </c>
      <c r="C90" s="460"/>
      <c r="D90" s="460"/>
      <c r="E90" s="461"/>
      <c r="F90" s="461"/>
      <c r="G90" s="461"/>
      <c r="H90" s="461"/>
      <c r="I90" s="461"/>
      <c r="J90" s="461"/>
      <c r="K90" s="461"/>
      <c r="L90" s="461"/>
      <c r="M90" s="461"/>
      <c r="N90" s="461"/>
      <c r="O90" s="461"/>
      <c r="P90" s="461"/>
      <c r="Q90" s="461"/>
      <c r="R90" s="461"/>
      <c r="S90" s="461"/>
      <c r="T90" s="461"/>
      <c r="U90" s="461"/>
      <c r="V90" s="461"/>
      <c r="W90" s="462"/>
    </row>
    <row r="91" spans="2:75" ht="13.5" customHeight="1" x14ac:dyDescent="0.4">
      <c r="B91" s="163" t="s">
        <v>52</v>
      </c>
      <c r="C91" s="164"/>
      <c r="D91" s="164"/>
      <c r="E91" s="164"/>
      <c r="F91" s="164"/>
      <c r="G91" s="164"/>
      <c r="H91" s="164"/>
      <c r="I91" s="164"/>
      <c r="J91" s="164"/>
      <c r="K91" s="164"/>
      <c r="L91" s="164"/>
      <c r="M91" s="164"/>
      <c r="N91" s="164"/>
      <c r="O91" s="164"/>
      <c r="P91" s="164"/>
      <c r="Q91" s="164"/>
      <c r="R91" s="164"/>
      <c r="S91" s="164"/>
      <c r="T91" s="164"/>
      <c r="U91" s="164"/>
      <c r="V91" s="164"/>
      <c r="W91" s="463"/>
    </row>
    <row r="92" spans="2:75" ht="45" customHeight="1" thickBot="1" x14ac:dyDescent="0.45">
      <c r="B92" s="464"/>
      <c r="C92" s="465"/>
      <c r="D92" s="465"/>
      <c r="E92" s="465"/>
      <c r="F92" s="465"/>
      <c r="G92" s="465"/>
      <c r="H92" s="465"/>
      <c r="I92" s="465"/>
      <c r="J92" s="465"/>
      <c r="K92" s="465"/>
      <c r="L92" s="465"/>
      <c r="M92" s="465"/>
      <c r="N92" s="465"/>
      <c r="O92" s="465"/>
      <c r="P92" s="465"/>
      <c r="Q92" s="465"/>
      <c r="R92" s="465"/>
      <c r="S92" s="465"/>
      <c r="T92" s="465"/>
      <c r="U92" s="465"/>
      <c r="V92" s="465"/>
      <c r="W92" s="466"/>
    </row>
    <row r="94" spans="2:75" x14ac:dyDescent="0.4">
      <c r="B94" s="455" t="s">
        <v>185</v>
      </c>
      <c r="C94" s="455"/>
      <c r="D94" s="455"/>
      <c r="E94" s="455"/>
      <c r="F94" s="455"/>
      <c r="G94" s="455"/>
      <c r="H94" s="455"/>
      <c r="I94" s="455"/>
      <c r="J94" s="455"/>
      <c r="K94" s="455"/>
      <c r="L94" s="455"/>
      <c r="M94" s="455"/>
      <c r="N94" s="455"/>
      <c r="O94" s="455"/>
      <c r="P94" s="455"/>
      <c r="Q94" s="455"/>
      <c r="R94" s="455"/>
      <c r="S94" s="455"/>
      <c r="T94" s="455"/>
      <c r="U94" s="455"/>
      <c r="V94" s="455"/>
      <c r="W94" s="455"/>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row>
    <row r="95" spans="2:75" ht="14.25" thickBot="1" x14ac:dyDescent="0.45">
      <c r="B95" s="456" t="s">
        <v>329</v>
      </c>
      <c r="C95" s="456"/>
      <c r="D95" s="456"/>
      <c r="E95" s="456"/>
      <c r="F95" s="456"/>
      <c r="G95" s="456"/>
      <c r="H95" s="456"/>
      <c r="I95" s="456"/>
      <c r="J95" s="456"/>
      <c r="K95" s="456"/>
      <c r="L95" s="456"/>
      <c r="M95" s="456"/>
      <c r="N95" s="456"/>
      <c r="O95" s="456"/>
      <c r="P95" s="456"/>
      <c r="Q95" s="456"/>
      <c r="R95" s="456"/>
      <c r="S95" s="456"/>
      <c r="T95" s="456"/>
      <c r="U95" s="456"/>
      <c r="V95" s="456"/>
      <c r="W95" s="456"/>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row>
    <row r="96" spans="2:75" ht="24.95" customHeight="1" x14ac:dyDescent="0.4">
      <c r="B96" s="450" t="s">
        <v>44</v>
      </c>
      <c r="C96" s="451"/>
      <c r="D96" s="451"/>
      <c r="E96" s="451"/>
      <c r="F96" s="451"/>
      <c r="G96" s="451"/>
      <c r="H96" s="451"/>
      <c r="I96" s="104"/>
      <c r="J96" s="441" t="s">
        <v>226</v>
      </c>
      <c r="K96" s="441"/>
      <c r="L96" s="441"/>
      <c r="M96" s="441"/>
      <c r="N96" s="441"/>
      <c r="O96" s="441"/>
      <c r="P96" s="441"/>
      <c r="Q96" s="441"/>
      <c r="R96" s="441"/>
      <c r="S96" s="441"/>
      <c r="T96" s="441"/>
      <c r="U96" s="441"/>
      <c r="V96" s="441"/>
      <c r="W96" s="442"/>
      <c r="Y96" s="1" t="s">
        <v>317</v>
      </c>
    </row>
    <row r="97" spans="2:25" ht="24.95" customHeight="1" x14ac:dyDescent="0.4">
      <c r="B97" s="452" t="s">
        <v>45</v>
      </c>
      <c r="C97" s="408"/>
      <c r="D97" s="408"/>
      <c r="E97" s="408"/>
      <c r="F97" s="408"/>
      <c r="G97" s="408"/>
      <c r="H97" s="408"/>
      <c r="I97" s="92"/>
      <c r="J97" s="443"/>
      <c r="K97" s="443"/>
      <c r="L97" s="443"/>
      <c r="M97" s="443"/>
      <c r="N97" s="443"/>
      <c r="O97" s="443"/>
      <c r="P97" s="443"/>
      <c r="Q97" s="443"/>
      <c r="R97" s="443"/>
      <c r="S97" s="443"/>
      <c r="T97" s="443"/>
      <c r="U97" s="443"/>
      <c r="V97" s="443"/>
      <c r="W97" s="444"/>
      <c r="Y97" s="1" t="str">
        <f>IF(COUNTA(I96:I101)&gt;=1,"入力済","入力ミスまたは未入力")</f>
        <v>入力ミスまたは未入力</v>
      </c>
    </row>
    <row r="98" spans="2:25" ht="24.95" customHeight="1" x14ac:dyDescent="0.4">
      <c r="B98" s="452" t="s">
        <v>46</v>
      </c>
      <c r="C98" s="408"/>
      <c r="D98" s="408"/>
      <c r="E98" s="408"/>
      <c r="F98" s="408"/>
      <c r="G98" s="408"/>
      <c r="H98" s="408"/>
      <c r="I98" s="92"/>
      <c r="J98" s="445"/>
      <c r="K98" s="445"/>
      <c r="L98" s="445"/>
      <c r="M98" s="445"/>
      <c r="N98" s="445"/>
      <c r="O98" s="445"/>
      <c r="P98" s="445"/>
      <c r="Q98" s="445"/>
      <c r="R98" s="445"/>
      <c r="S98" s="445"/>
      <c r="T98" s="445"/>
      <c r="U98" s="445"/>
      <c r="V98" s="445"/>
      <c r="W98" s="446"/>
    </row>
    <row r="99" spans="2:25" ht="24.95" customHeight="1" x14ac:dyDescent="0.4">
      <c r="B99" s="452" t="s">
        <v>47</v>
      </c>
      <c r="C99" s="408"/>
      <c r="D99" s="408"/>
      <c r="E99" s="408"/>
      <c r="F99" s="408"/>
      <c r="G99" s="408"/>
      <c r="H99" s="408"/>
      <c r="I99" s="92"/>
      <c r="J99" s="445"/>
      <c r="K99" s="445"/>
      <c r="L99" s="445"/>
      <c r="M99" s="445"/>
      <c r="N99" s="445"/>
      <c r="O99" s="445"/>
      <c r="P99" s="445"/>
      <c r="Q99" s="445"/>
      <c r="R99" s="445"/>
      <c r="S99" s="445"/>
      <c r="T99" s="445"/>
      <c r="U99" s="445"/>
      <c r="V99" s="445"/>
      <c r="W99" s="446"/>
    </row>
    <row r="100" spans="2:25" ht="24.95" customHeight="1" x14ac:dyDescent="0.4">
      <c r="B100" s="449" t="s">
        <v>48</v>
      </c>
      <c r="C100" s="405"/>
      <c r="D100" s="405"/>
      <c r="E100" s="405"/>
      <c r="F100" s="405"/>
      <c r="G100" s="405"/>
      <c r="H100" s="405"/>
      <c r="I100" s="96"/>
      <c r="J100" s="445"/>
      <c r="K100" s="445"/>
      <c r="L100" s="445"/>
      <c r="M100" s="445"/>
      <c r="N100" s="445"/>
      <c r="O100" s="445"/>
      <c r="P100" s="445"/>
      <c r="Q100" s="445"/>
      <c r="R100" s="445"/>
      <c r="S100" s="445"/>
      <c r="T100" s="445"/>
      <c r="U100" s="445"/>
      <c r="V100" s="445"/>
      <c r="W100" s="446"/>
    </row>
    <row r="101" spans="2:25" ht="24.95" customHeight="1" thickBot="1" x14ac:dyDescent="0.45">
      <c r="B101" s="453" t="s">
        <v>49</v>
      </c>
      <c r="C101" s="454"/>
      <c r="D101" s="454"/>
      <c r="E101" s="454"/>
      <c r="F101" s="454"/>
      <c r="G101" s="454"/>
      <c r="H101" s="454"/>
      <c r="I101" s="105"/>
      <c r="J101" s="447"/>
      <c r="K101" s="447"/>
      <c r="L101" s="447"/>
      <c r="M101" s="447"/>
      <c r="N101" s="447"/>
      <c r="O101" s="447"/>
      <c r="P101" s="447"/>
      <c r="Q101" s="447"/>
      <c r="R101" s="447"/>
      <c r="S101" s="447"/>
      <c r="T101" s="447"/>
      <c r="U101" s="447"/>
      <c r="V101" s="447"/>
      <c r="W101" s="448"/>
    </row>
  </sheetData>
  <sheetProtection algorithmName="SHA-512" hashValue="KnVXoweK6/vidxRnz95gEMGCIL8QnaBXSX5yxc570kRAL7iPdXD1oGNahFQ0oSrqY/GaVCJkeq4ycLZMLHs45A==" saltValue="APgjIE4oDHeRG7FnPE26DQ==" spinCount="100000" sheet="1" objects="1" scenarios="1"/>
  <mergeCells count="353">
    <mergeCell ref="L49:N49"/>
    <mergeCell ref="I50:K50"/>
    <mergeCell ref="L50:N50"/>
    <mergeCell ref="I51:K51"/>
    <mergeCell ref="L51:N51"/>
    <mergeCell ref="G75:I75"/>
    <mergeCell ref="I48:K48"/>
    <mergeCell ref="L48:N48"/>
    <mergeCell ref="B58:C58"/>
    <mergeCell ref="G58:H58"/>
    <mergeCell ref="B59:D59"/>
    <mergeCell ref="G59:I59"/>
    <mergeCell ref="L59:N59"/>
    <mergeCell ref="G64:I64"/>
    <mergeCell ref="L64:N64"/>
    <mergeCell ref="B63:D63"/>
    <mergeCell ref="G63:I63"/>
    <mergeCell ref="L63:N63"/>
    <mergeCell ref="J57:J58"/>
    <mergeCell ref="K57:K58"/>
    <mergeCell ref="B54:D55"/>
    <mergeCell ref="H54:I54"/>
    <mergeCell ref="H55:I55"/>
    <mergeCell ref="I49:K49"/>
    <mergeCell ref="M42:O42"/>
    <mergeCell ref="I40:J40"/>
    <mergeCell ref="M40:O40"/>
    <mergeCell ref="B45:H45"/>
    <mergeCell ref="I45:K45"/>
    <mergeCell ref="I41:J41"/>
    <mergeCell ref="D40:H40"/>
    <mergeCell ref="B46:F46"/>
    <mergeCell ref="B47:F47"/>
    <mergeCell ref="L45:N45"/>
    <mergeCell ref="I46:K46"/>
    <mergeCell ref="L46:N46"/>
    <mergeCell ref="I47:K47"/>
    <mergeCell ref="L47:N47"/>
    <mergeCell ref="P39:R39"/>
    <mergeCell ref="K31:L31"/>
    <mergeCell ref="K32:L32"/>
    <mergeCell ref="K33:L33"/>
    <mergeCell ref="K34:L34"/>
    <mergeCell ref="K40:L40"/>
    <mergeCell ref="K41:L41"/>
    <mergeCell ref="P40:R40"/>
    <mergeCell ref="P37:R37"/>
    <mergeCell ref="K35:L35"/>
    <mergeCell ref="M35:O35"/>
    <mergeCell ref="P35:R35"/>
    <mergeCell ref="K36:L36"/>
    <mergeCell ref="M36:O36"/>
    <mergeCell ref="P36:R36"/>
    <mergeCell ref="M37:O37"/>
    <mergeCell ref="M41:O41"/>
    <mergeCell ref="K39:L39"/>
    <mergeCell ref="M39:O39"/>
    <mergeCell ref="M34:O34"/>
    <mergeCell ref="M32:O32"/>
    <mergeCell ref="M33:O33"/>
    <mergeCell ref="M38:O38"/>
    <mergeCell ref="K38:L38"/>
    <mergeCell ref="B23:C23"/>
    <mergeCell ref="E57:E58"/>
    <mergeCell ref="F57:F58"/>
    <mergeCell ref="B36:C38"/>
    <mergeCell ref="D36:H36"/>
    <mergeCell ref="E28:H28"/>
    <mergeCell ref="I28:J28"/>
    <mergeCell ref="K28:L28"/>
    <mergeCell ref="E29:H29"/>
    <mergeCell ref="I29:J29"/>
    <mergeCell ref="K29:L29"/>
    <mergeCell ref="D23:J23"/>
    <mergeCell ref="E32:H32"/>
    <mergeCell ref="E30:H30"/>
    <mergeCell ref="K30:L30"/>
    <mergeCell ref="E34:H34"/>
    <mergeCell ref="I34:J34"/>
    <mergeCell ref="K42:L42"/>
    <mergeCell ref="D41:H41"/>
    <mergeCell ref="I32:J32"/>
    <mergeCell ref="E33:H33"/>
    <mergeCell ref="I33:J33"/>
    <mergeCell ref="K37:L37"/>
    <mergeCell ref="D38:H38"/>
    <mergeCell ref="E31:H31"/>
    <mergeCell ref="I31:J31"/>
    <mergeCell ref="B39:C42"/>
    <mergeCell ref="D39:H39"/>
    <mergeCell ref="I39:J39"/>
    <mergeCell ref="D37:H37"/>
    <mergeCell ref="D35:H35"/>
    <mergeCell ref="I35:J35"/>
    <mergeCell ref="I36:J36"/>
    <mergeCell ref="I38:J38"/>
    <mergeCell ref="I37:J37"/>
    <mergeCell ref="D42:H42"/>
    <mergeCell ref="I42:J42"/>
    <mergeCell ref="B26:C26"/>
    <mergeCell ref="D26:H26"/>
    <mergeCell ref="I26:J26"/>
    <mergeCell ref="K26:L26"/>
    <mergeCell ref="M26:O26"/>
    <mergeCell ref="P26:R26"/>
    <mergeCell ref="S26:T26"/>
    <mergeCell ref="B27:C35"/>
    <mergeCell ref="D27:D30"/>
    <mergeCell ref="E27:H27"/>
    <mergeCell ref="I27:J27"/>
    <mergeCell ref="K27:L27"/>
    <mergeCell ref="M31:O31"/>
    <mergeCell ref="P31:R31"/>
    <mergeCell ref="I30:J30"/>
    <mergeCell ref="P34:R34"/>
    <mergeCell ref="S35:T35"/>
    <mergeCell ref="S34:T34"/>
    <mergeCell ref="P32:R32"/>
    <mergeCell ref="S32:T32"/>
    <mergeCell ref="P33:R33"/>
    <mergeCell ref="S33:T33"/>
    <mergeCell ref="S31:T31"/>
    <mergeCell ref="D31:D34"/>
    <mergeCell ref="B60:D60"/>
    <mergeCell ref="G60:I60"/>
    <mergeCell ref="L60:N60"/>
    <mergeCell ref="Q60:S60"/>
    <mergeCell ref="B61:D61"/>
    <mergeCell ref="G61:I61"/>
    <mergeCell ref="L61:N61"/>
    <mergeCell ref="Q61:S61"/>
    <mergeCell ref="Q57:S57"/>
    <mergeCell ref="L57:N57"/>
    <mergeCell ref="L58:M58"/>
    <mergeCell ref="Q58:R58"/>
    <mergeCell ref="B57:D57"/>
    <mergeCell ref="G57:I57"/>
    <mergeCell ref="L68:N68"/>
    <mergeCell ref="Q68:S68"/>
    <mergeCell ref="B69:D69"/>
    <mergeCell ref="G69:I69"/>
    <mergeCell ref="L69:N69"/>
    <mergeCell ref="Q69:S69"/>
    <mergeCell ref="B64:D64"/>
    <mergeCell ref="Q64:S64"/>
    <mergeCell ref="B65:D65"/>
    <mergeCell ref="G65:I65"/>
    <mergeCell ref="L65:N65"/>
    <mergeCell ref="Q65:S65"/>
    <mergeCell ref="B66:D66"/>
    <mergeCell ref="G66:I66"/>
    <mergeCell ref="L66:N66"/>
    <mergeCell ref="Q66:S66"/>
    <mergeCell ref="B82:C82"/>
    <mergeCell ref="G82:H82"/>
    <mergeCell ref="I82:K82"/>
    <mergeCell ref="D82:F82"/>
    <mergeCell ref="L74:N74"/>
    <mergeCell ref="L75:M75"/>
    <mergeCell ref="M77:N77"/>
    <mergeCell ref="L76:N76"/>
    <mergeCell ref="O77:P77"/>
    <mergeCell ref="C81:D81"/>
    <mergeCell ref="E81:F81"/>
    <mergeCell ref="H81:I81"/>
    <mergeCell ref="J81:K81"/>
    <mergeCell ref="B74:D74"/>
    <mergeCell ref="G74:I74"/>
    <mergeCell ref="B78:D78"/>
    <mergeCell ref="G78:I78"/>
    <mergeCell ref="B77:D77"/>
    <mergeCell ref="G77:I77"/>
    <mergeCell ref="B80:D80"/>
    <mergeCell ref="G80:I80"/>
    <mergeCell ref="B79:D79"/>
    <mergeCell ref="G79:I79"/>
    <mergeCell ref="O74:O75"/>
    <mergeCell ref="B76:D76"/>
    <mergeCell ref="G76:I76"/>
    <mergeCell ref="R75:W75"/>
    <mergeCell ref="B73:D73"/>
    <mergeCell ref="G73:I73"/>
    <mergeCell ref="B75:D75"/>
    <mergeCell ref="B72:C72"/>
    <mergeCell ref="G72:H72"/>
    <mergeCell ref="L72:M72"/>
    <mergeCell ref="Q72:R72"/>
    <mergeCell ref="P74:P75"/>
    <mergeCell ref="I72:K72"/>
    <mergeCell ref="D72:F72"/>
    <mergeCell ref="R82:V82"/>
    <mergeCell ref="L81:L82"/>
    <mergeCell ref="M81:N82"/>
    <mergeCell ref="R76:V76"/>
    <mergeCell ref="R77:V77"/>
    <mergeCell ref="R78:V78"/>
    <mergeCell ref="R79:V79"/>
    <mergeCell ref="R80:V80"/>
    <mergeCell ref="R81:V81"/>
    <mergeCell ref="L80:N80"/>
    <mergeCell ref="O80:P82"/>
    <mergeCell ref="L78:M78"/>
    <mergeCell ref="N78:P78"/>
    <mergeCell ref="B84:W85"/>
    <mergeCell ref="B86:D86"/>
    <mergeCell ref="E86:W86"/>
    <mergeCell ref="B87:W87"/>
    <mergeCell ref="B88:W88"/>
    <mergeCell ref="B90:D90"/>
    <mergeCell ref="E90:W90"/>
    <mergeCell ref="B91:W91"/>
    <mergeCell ref="B92:W92"/>
    <mergeCell ref="J96:W96"/>
    <mergeCell ref="J97:W101"/>
    <mergeCell ref="B100:H100"/>
    <mergeCell ref="B96:H96"/>
    <mergeCell ref="B97:H97"/>
    <mergeCell ref="B98:H98"/>
    <mergeCell ref="B99:H99"/>
    <mergeCell ref="B101:H101"/>
    <mergeCell ref="B94:W94"/>
    <mergeCell ref="B95:W95"/>
    <mergeCell ref="R5:W5"/>
    <mergeCell ref="L15:N15"/>
    <mergeCell ref="L16:N16"/>
    <mergeCell ref="L17:N17"/>
    <mergeCell ref="L18:N18"/>
    <mergeCell ref="L20:U20"/>
    <mergeCell ref="L21:Q21"/>
    <mergeCell ref="R21:U21"/>
    <mergeCell ref="L22:Q22"/>
    <mergeCell ref="R6:U6"/>
    <mergeCell ref="V6:W6"/>
    <mergeCell ref="Q12:S12"/>
    <mergeCell ref="Q13:S13"/>
    <mergeCell ref="L12:M12"/>
    <mergeCell ref="N12:O12"/>
    <mergeCell ref="V11:W11"/>
    <mergeCell ref="V12:W12"/>
    <mergeCell ref="V13:W13"/>
    <mergeCell ref="V1:W1"/>
    <mergeCell ref="U26:V26"/>
    <mergeCell ref="U27:V27"/>
    <mergeCell ref="U28:V28"/>
    <mergeCell ref="U29:V29"/>
    <mergeCell ref="S2:W2"/>
    <mergeCell ref="S3:W3"/>
    <mergeCell ref="P5:Q5"/>
    <mergeCell ref="P6:Q6"/>
    <mergeCell ref="S29:T29"/>
    <mergeCell ref="S27:T27"/>
    <mergeCell ref="S28:T28"/>
    <mergeCell ref="R22:U22"/>
    <mergeCell ref="P7:Q7"/>
    <mergeCell ref="R7:W7"/>
    <mergeCell ref="C9:Q9"/>
    <mergeCell ref="J11:K11"/>
    <mergeCell ref="J12:K12"/>
    <mergeCell ref="L11:M11"/>
    <mergeCell ref="B11:C11"/>
    <mergeCell ref="H11:I11"/>
    <mergeCell ref="H12:I12"/>
    <mergeCell ref="N11:O11"/>
    <mergeCell ref="Q11:U11"/>
    <mergeCell ref="C18:I18"/>
    <mergeCell ref="C19:I19"/>
    <mergeCell ref="C20:I20"/>
    <mergeCell ref="C21:I21"/>
    <mergeCell ref="B22:C22"/>
    <mergeCell ref="D11:G11"/>
    <mergeCell ref="D12:G12"/>
    <mergeCell ref="B14:J14"/>
    <mergeCell ref="C15:I15"/>
    <mergeCell ref="D22:J22"/>
    <mergeCell ref="C16:I16"/>
    <mergeCell ref="C17:I17"/>
    <mergeCell ref="B12:C12"/>
    <mergeCell ref="U57:U58"/>
    <mergeCell ref="Q63:S63"/>
    <mergeCell ref="B70:D70"/>
    <mergeCell ref="G70:I70"/>
    <mergeCell ref="L70:N70"/>
    <mergeCell ref="Q70:S70"/>
    <mergeCell ref="E71:F71"/>
    <mergeCell ref="J71:K71"/>
    <mergeCell ref="O71:P71"/>
    <mergeCell ref="B67:D67"/>
    <mergeCell ref="G67:I67"/>
    <mergeCell ref="L67:N67"/>
    <mergeCell ref="Q67:S67"/>
    <mergeCell ref="C71:D71"/>
    <mergeCell ref="H71:I71"/>
    <mergeCell ref="M71:N71"/>
    <mergeCell ref="R71:S71"/>
    <mergeCell ref="T71:U71"/>
    <mergeCell ref="B62:D62"/>
    <mergeCell ref="G62:I62"/>
    <mergeCell ref="L62:N62"/>
    <mergeCell ref="Q62:S62"/>
    <mergeCell ref="B68:D68"/>
    <mergeCell ref="G68:I68"/>
    <mergeCell ref="U35:V35"/>
    <mergeCell ref="U36:V36"/>
    <mergeCell ref="U37:V37"/>
    <mergeCell ref="U38:V38"/>
    <mergeCell ref="O57:O58"/>
    <mergeCell ref="P57:P58"/>
    <mergeCell ref="T57:T58"/>
    <mergeCell ref="S72:U72"/>
    <mergeCell ref="N72:P72"/>
    <mergeCell ref="U39:V39"/>
    <mergeCell ref="U40:V40"/>
    <mergeCell ref="U41:V41"/>
    <mergeCell ref="U42:V42"/>
    <mergeCell ref="Q59:S59"/>
    <mergeCell ref="P42:R42"/>
    <mergeCell ref="S42:T42"/>
    <mergeCell ref="P38:R38"/>
    <mergeCell ref="S38:T38"/>
    <mergeCell ref="P41:R41"/>
    <mergeCell ref="S41:T41"/>
    <mergeCell ref="S40:T40"/>
    <mergeCell ref="S37:T37"/>
    <mergeCell ref="S36:T36"/>
    <mergeCell ref="S39:T39"/>
    <mergeCell ref="R23:U23"/>
    <mergeCell ref="L24:Q24"/>
    <mergeCell ref="R24:U24"/>
    <mergeCell ref="U30:V30"/>
    <mergeCell ref="U31:V31"/>
    <mergeCell ref="U32:V32"/>
    <mergeCell ref="U33:V33"/>
    <mergeCell ref="U34:V34"/>
    <mergeCell ref="M29:O29"/>
    <mergeCell ref="P29:R29"/>
    <mergeCell ref="M27:O27"/>
    <mergeCell ref="P27:R27"/>
    <mergeCell ref="M28:O28"/>
    <mergeCell ref="P28:R28"/>
    <mergeCell ref="M30:O30"/>
    <mergeCell ref="P30:R30"/>
    <mergeCell ref="S30:T30"/>
    <mergeCell ref="L23:Q23"/>
    <mergeCell ref="B48:F48"/>
    <mergeCell ref="B49:F49"/>
    <mergeCell ref="B50:F50"/>
    <mergeCell ref="B51:F51"/>
    <mergeCell ref="G46:H46"/>
    <mergeCell ref="G47:H47"/>
    <mergeCell ref="G48:H48"/>
    <mergeCell ref="G49:H49"/>
    <mergeCell ref="G50:H50"/>
    <mergeCell ref="G51:H51"/>
  </mergeCells>
  <phoneticPr fontId="2"/>
  <conditionalFormatting sqref="B62:D70 F62:F70 B80:D80">
    <cfRule type="expression" dxfId="72" priority="7">
      <formula>$E$71&gt;=$Z$69</formula>
    </cfRule>
  </conditionalFormatting>
  <conditionalFormatting sqref="B74:F80">
    <cfRule type="expression" dxfId="71" priority="17">
      <formula>$E$81&gt;=$AD$69</formula>
    </cfRule>
  </conditionalFormatting>
  <conditionalFormatting sqref="B74:K82">
    <cfRule type="expression" dxfId="70" priority="1">
      <formula>$D$82="対象外"</formula>
    </cfRule>
  </conditionalFormatting>
  <conditionalFormatting sqref="B50:N51">
    <cfRule type="expression" dxfId="69" priority="2">
      <formula>$I$39=4</formula>
    </cfRule>
  </conditionalFormatting>
  <conditionalFormatting sqref="D72:F72">
    <cfRule type="expression" dxfId="68" priority="38">
      <formula>AB58&gt;E71</formula>
    </cfRule>
  </conditionalFormatting>
  <conditionalFormatting sqref="D82:F82">
    <cfRule type="expression" dxfId="67" priority="33">
      <formula>AD69&gt;E81</formula>
    </cfRule>
  </conditionalFormatting>
  <conditionalFormatting sqref="D27:V38 D40:V42">
    <cfRule type="expression" dxfId="66" priority="4">
      <formula>$I27=""</formula>
    </cfRule>
  </conditionalFormatting>
  <conditionalFormatting sqref="E55 O76 I46:I51 E74:E80 J74:J80 E59:E70 J59:J70 O59:O70 T59:T70">
    <cfRule type="expression" dxfId="65" priority="12">
      <formula>$Z$12="〇"</formula>
    </cfRule>
  </conditionalFormatting>
  <conditionalFormatting sqref="E55 O76">
    <cfRule type="expression" dxfId="64" priority="3">
      <formula>COUNT(E55)=1</formula>
    </cfRule>
  </conditionalFormatting>
  <conditionalFormatting sqref="E59:E70">
    <cfRule type="expression" dxfId="63" priority="21">
      <formula>$E$71&gt;=$Z$69</formula>
    </cfRule>
  </conditionalFormatting>
  <conditionalFormatting sqref="F70 K70 P70 U70 F80 K80">
    <cfRule type="expression" dxfId="62" priority="5">
      <formula>$Z$12="×"</formula>
    </cfRule>
  </conditionalFormatting>
  <conditionalFormatting sqref="G70:I70">
    <cfRule type="expression" dxfId="61" priority="10">
      <formula>$E$71&gt;=$Z$69</formula>
    </cfRule>
  </conditionalFormatting>
  <conditionalFormatting sqref="G80:I80">
    <cfRule type="expression" dxfId="60" priority="6">
      <formula>$E$71&gt;=$Z$69</formula>
    </cfRule>
  </conditionalFormatting>
  <conditionalFormatting sqref="G59:K70">
    <cfRule type="expression" dxfId="59" priority="20">
      <formula>$J$71&gt;=$AA$69</formula>
    </cfRule>
  </conditionalFormatting>
  <conditionalFormatting sqref="G74:K80">
    <cfRule type="expression" dxfId="58" priority="16">
      <formula>$J$81&gt;=$AE$69</formula>
    </cfRule>
  </conditionalFormatting>
  <conditionalFormatting sqref="H55:I55">
    <cfRule type="expression" dxfId="57" priority="39">
      <formula>6&gt;$G$55</formula>
    </cfRule>
  </conditionalFormatting>
  <conditionalFormatting sqref="I96:I101">
    <cfRule type="expression" dxfId="56" priority="15">
      <formula>COUNTA($I$96:$I$101)&gt;=1</formula>
    </cfRule>
  </conditionalFormatting>
  <conditionalFormatting sqref="I72:K72">
    <cfRule type="expression" dxfId="55" priority="36">
      <formula>AA69&gt;J71</formula>
    </cfRule>
  </conditionalFormatting>
  <conditionalFormatting sqref="I82:K82">
    <cfRule type="expression" dxfId="54" priority="32">
      <formula>AE69&gt;J81</formula>
    </cfRule>
  </conditionalFormatting>
  <conditionalFormatting sqref="I46:N51 B46:B51 G46:G51">
    <cfRule type="expression" dxfId="53" priority="22">
      <formula>$I$39&lt;=$S$39</formula>
    </cfRule>
  </conditionalFormatting>
  <conditionalFormatting sqref="L70:N70">
    <cfRule type="expression" dxfId="52" priority="9">
      <formula>$E$71&gt;=$Z$69</formula>
    </cfRule>
  </conditionalFormatting>
  <conditionalFormatting sqref="L59:P70">
    <cfRule type="expression" dxfId="51" priority="19">
      <formula>$O$71&gt;=$AB$69</formula>
    </cfRule>
  </conditionalFormatting>
  <conditionalFormatting sqref="M27:O38 M40:O42">
    <cfRule type="expression" dxfId="50" priority="23">
      <formula>$Z$12="〇"</formula>
    </cfRule>
  </conditionalFormatting>
  <conditionalFormatting sqref="M27:R42">
    <cfRule type="expression" dxfId="49" priority="11">
      <formula>COUNTA(M27)=1</formula>
    </cfRule>
    <cfRule type="expression" dxfId="48" priority="13">
      <formula>AND(COUNT($K27)=1,$I27=$S27)</formula>
    </cfRule>
  </conditionalFormatting>
  <conditionalFormatting sqref="N72:P72">
    <cfRule type="expression" dxfId="47" priority="35">
      <formula>AB69&gt;O71</formula>
    </cfRule>
  </conditionalFormatting>
  <conditionalFormatting sqref="N78:P78">
    <cfRule type="expression" dxfId="46" priority="31">
      <formula>L77&gt;O77</formula>
    </cfRule>
  </conditionalFormatting>
  <conditionalFormatting sqref="O80 M81:N82">
    <cfRule type="expression" dxfId="45" priority="54">
      <formula>$L$81&gt;$O$80</formula>
    </cfRule>
  </conditionalFormatting>
  <conditionalFormatting sqref="O80:P82">
    <cfRule type="expression" dxfId="44" priority="25">
      <formula>OR($L$81&gt;$O$80,SUM($Y$72:$AF$72)&gt;1)</formula>
    </cfRule>
  </conditionalFormatting>
  <conditionalFormatting sqref="P27:R30 P36:R36 P40:R42 I39 B46:B51 G46:G51 L46:N51 F55 G59:I70 K59:N70 P59:S70 U59:U70 B62:D70 F62:F70 B74:D80 F74:I80 K74:K80 P76 E86:W86 B88:W88 E90:W90 B92:W92 I96:I101">
    <cfRule type="expression" dxfId="43" priority="29">
      <formula>COUNTA(B27)=1</formula>
    </cfRule>
  </conditionalFormatting>
  <conditionalFormatting sqref="Q70:S70">
    <cfRule type="expression" dxfId="42" priority="8">
      <formula>$E$71&gt;=$Z$69</formula>
    </cfRule>
  </conditionalFormatting>
  <conditionalFormatting sqref="Q59:U70">
    <cfRule type="expression" dxfId="41" priority="18">
      <formula>$T$71&gt;=$AC$69</formula>
    </cfRule>
  </conditionalFormatting>
  <conditionalFormatting sqref="R21:U22">
    <cfRule type="cellIs" dxfId="40" priority="27" operator="equal">
      <formula>"入力ミス有"</formula>
    </cfRule>
  </conditionalFormatting>
  <conditionalFormatting sqref="R23:U24">
    <cfRule type="cellIs" dxfId="39" priority="26" operator="equal">
      <formula>"入力ミスまたは未入力"</formula>
    </cfRule>
  </conditionalFormatting>
  <conditionalFormatting sqref="S72:U72">
    <cfRule type="expression" dxfId="38" priority="34">
      <formula>AC69&gt;T71</formula>
    </cfRule>
  </conditionalFormatting>
  <conditionalFormatting sqref="U27:V42">
    <cfRule type="expression" dxfId="37" priority="28">
      <formula>AND(COUNT($I27)=1,$I27&gt;$S27)</formula>
    </cfRule>
  </conditionalFormatting>
  <conditionalFormatting sqref="U39:V39">
    <cfRule type="cellIs" dxfId="36" priority="24" operator="equal">
      <formula>"回数未入力"</formula>
    </cfRule>
  </conditionalFormatting>
  <conditionalFormatting sqref="W76:W82">
    <cfRule type="cellIs" dxfId="35" priority="42" operator="equal">
      <formula>" "</formula>
    </cfRule>
  </conditionalFormatting>
  <dataValidations count="16">
    <dataValidation type="whole" allowBlank="1" showInputMessage="1" showErrorMessage="1" error="数値のみの入力をお願いします。_x000a_※「回」は不要です" sqref="Q46:V51" xr:uid="{00000000-0002-0000-0200-000000000000}">
      <formula1>0</formula1>
      <formula2>9</formula2>
    </dataValidation>
    <dataValidation type="list" allowBlank="1" showInputMessage="1" showErrorMessage="1" sqref="I39:J39" xr:uid="{00000000-0002-0000-0200-000001000000}">
      <formula1>"4,6"</formula1>
    </dataValidation>
    <dataValidation type="list" allowBlank="1" showInputMessage="1" showErrorMessage="1" sqref="X86" xr:uid="{00000000-0002-0000-0200-000002000000}">
      <formula1>"学習指導力,生活指導力・進路指導力,外部との連携・折衝力,学校運営力・組織貢献力,特別な配慮や支援を必要とする子供への対応,デジタルや情報・教育データの利活用"</formula1>
    </dataValidation>
    <dataValidation type="list" allowBlank="1" showInputMessage="1" showErrorMessage="1" sqref="E86:W86 E90:W90" xr:uid="{00000000-0002-0000-0200-000003000000}">
      <formula1>$Y$58:$Y$63</formula1>
    </dataValidation>
    <dataValidation type="list" allowBlank="1" showInputMessage="1" showErrorMessage="1" sqref="I96:I101" xr:uid="{00000000-0002-0000-0200-000004000000}">
      <formula1>"〇"</formula1>
    </dataValidation>
    <dataValidation type="list" allowBlank="1" showInputMessage="1" showErrorMessage="1" sqref="M27:O34 M36:O37 M40:O42" xr:uid="{007A0D46-B8C2-4CAB-9453-08F3AB004B33}">
      <formula1>"0,1"</formula1>
    </dataValidation>
    <dataValidation type="list" allowBlank="1" showInputMessage="1" showErrorMessage="1" sqref="M35:O35 M38:O38" xr:uid="{0B3C820F-5AF7-4CD3-A495-6670CBB49308}">
      <formula1>"0,2"</formula1>
    </dataValidation>
    <dataValidation type="list" allowBlank="1" showInputMessage="1" showErrorMessage="1" sqref="B62:D69" xr:uid="{ECE91997-5094-4669-B66A-1EEDC9B45693}">
      <formula1>$AA$43:$AA$49</formula1>
    </dataValidation>
    <dataValidation type="list" allowBlank="1" showInputMessage="1" showErrorMessage="1" sqref="G59:I69" xr:uid="{420A22A6-C0DD-49F5-A9ED-A97C67100583}">
      <formula1>$AB$43:$AB$49</formula1>
    </dataValidation>
    <dataValidation type="list" allowBlank="1" showInputMessage="1" showErrorMessage="1" sqref="L59:N69" xr:uid="{3731CCD8-64E1-48ED-A119-989634313EE0}">
      <formula1>$AC$42:$AC$48</formula1>
    </dataValidation>
    <dataValidation type="list" allowBlank="1" showInputMessage="1" showErrorMessage="1" sqref="Q59:S69" xr:uid="{241FDC48-F994-44D5-B197-B93605EBF04E}">
      <formula1>$AD$42:$AD$48</formula1>
    </dataValidation>
    <dataValidation type="list" allowBlank="1" showInputMessage="1" showErrorMessage="1" sqref="B74:D79" xr:uid="{7BC05E73-303F-4E23-A2BF-66AABE376F3A}">
      <formula1>$AE$42:$AE$47</formula1>
    </dataValidation>
    <dataValidation type="list" allowBlank="1" showInputMessage="1" showErrorMessage="1" sqref="G74:I79" xr:uid="{1C087C6B-B710-481F-9E1F-504803BE2364}">
      <formula1>$AF$42:$AF$47</formula1>
    </dataValidation>
    <dataValidation type="whole" operator="greaterThanOrEqual" allowBlank="1" showInputMessage="1" showErrorMessage="1" sqref="E59:E70 F62:F69 J59:J70 K59:K69 O59:P69 O70 T59:U69 T70 E74:F79 E80 J74:K79 J80" xr:uid="{78D1C1FC-8231-4AC5-A4D0-5904366BEC9F}">
      <formula1>0</formula1>
    </dataValidation>
    <dataValidation type="list" allowBlank="1" showInputMessage="1" showErrorMessage="1" sqref="I46:N51" xr:uid="{2BE83C6C-63BE-49D6-964D-450C41B36496}">
      <formula1>"1"</formula1>
    </dataValidation>
    <dataValidation type="list" allowBlank="1" showInputMessage="1" showErrorMessage="1" sqref="G46:H51" xr:uid="{F1E074F0-C732-4533-AA7B-8FEEED55274F}">
      <formula1>"午前,午後"</formula1>
    </dataValidation>
  </dataValidations>
  <pageMargins left="0.70866141732283472" right="0.70866141732283472" top="0.74803149606299213" bottom="0.74803149606299213" header="0.31496062992125984" footer="0.31496062992125984"/>
  <pageSetup paperSize="9" scale="59" fitToHeight="2" orientation="portrait" verticalDpi="0" r:id="rId1"/>
  <rowBreaks count="1" manualBreakCount="1">
    <brk id="52" min="1"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08B18-1D9B-4D40-9E0E-543E6ED07CF4}">
  <dimension ref="B1:AO96"/>
  <sheetViews>
    <sheetView showGridLines="0" view="pageBreakPreview" zoomScale="70" zoomScaleNormal="115" zoomScaleSheetLayoutView="70" workbookViewId="0"/>
  </sheetViews>
  <sheetFormatPr defaultRowHeight="18.75" x14ac:dyDescent="0.4"/>
  <cols>
    <col min="1" max="1" width="6.125" customWidth="1"/>
    <col min="2" max="23" width="6.125" style="1" customWidth="1"/>
    <col min="24" max="24" width="6.125" hidden="1" customWidth="1"/>
    <col min="25" max="41" width="9" hidden="1" customWidth="1"/>
    <col min="42" max="42" width="9" customWidth="1"/>
  </cols>
  <sheetData>
    <row r="1" spans="2:30" x14ac:dyDescent="0.4">
      <c r="B1" s="63" t="s">
        <v>227</v>
      </c>
      <c r="C1" s="63"/>
      <c r="D1" s="63"/>
      <c r="E1" s="63"/>
      <c r="F1" s="63"/>
      <c r="G1" s="63"/>
      <c r="H1" s="63"/>
      <c r="I1" s="63"/>
      <c r="J1" s="63"/>
      <c r="K1" s="63"/>
      <c r="L1" s="63"/>
      <c r="M1" s="63"/>
      <c r="N1" s="64"/>
      <c r="O1" s="63"/>
      <c r="P1" s="63"/>
      <c r="Q1" s="63"/>
      <c r="R1" s="63"/>
      <c r="S1" s="63"/>
      <c r="T1" s="63"/>
      <c r="U1" s="63"/>
      <c r="V1" s="173" t="s">
        <v>228</v>
      </c>
      <c r="W1" s="174"/>
    </row>
    <row r="2" spans="2:30" x14ac:dyDescent="0.4">
      <c r="B2" s="63"/>
      <c r="C2" s="63"/>
      <c r="D2" s="63"/>
      <c r="E2" s="63"/>
      <c r="F2" s="63"/>
      <c r="G2" s="63"/>
      <c r="H2" s="63"/>
      <c r="I2" s="63"/>
      <c r="J2" s="63"/>
      <c r="K2" s="63"/>
      <c r="L2" s="63"/>
      <c r="M2" s="63"/>
      <c r="N2" s="64"/>
      <c r="O2" s="63"/>
      <c r="P2" s="63"/>
      <c r="Q2" s="63"/>
      <c r="R2" s="63"/>
      <c r="S2" s="63"/>
      <c r="T2" s="65"/>
      <c r="U2" s="65"/>
      <c r="V2" s="65"/>
      <c r="W2" s="63"/>
    </row>
    <row r="3" spans="2:30" x14ac:dyDescent="0.4">
      <c r="B3" s="63"/>
      <c r="C3" s="63"/>
      <c r="D3" s="63"/>
      <c r="E3" s="63"/>
      <c r="F3" s="63"/>
      <c r="G3" s="63"/>
      <c r="H3" s="63"/>
      <c r="I3" s="63"/>
      <c r="J3" s="63"/>
      <c r="K3" s="63"/>
      <c r="L3" s="63"/>
      <c r="M3" s="63"/>
      <c r="N3" s="63"/>
      <c r="O3" s="63"/>
      <c r="P3" s="63"/>
      <c r="Q3" s="63"/>
      <c r="R3" s="63"/>
      <c r="S3" s="415" t="s">
        <v>414</v>
      </c>
      <c r="T3" s="415"/>
      <c r="U3" s="415"/>
      <c r="V3" s="415"/>
      <c r="W3" s="415"/>
    </row>
    <row r="4" spans="2:30" x14ac:dyDescent="0.4">
      <c r="B4" s="63"/>
      <c r="C4" s="63"/>
      <c r="D4" s="63"/>
      <c r="E4" s="63"/>
      <c r="F4" s="63"/>
      <c r="G4" s="63"/>
      <c r="H4" s="63"/>
      <c r="I4" s="63"/>
      <c r="J4" s="63"/>
      <c r="K4" s="63"/>
      <c r="L4" s="63"/>
      <c r="M4" s="63"/>
      <c r="N4" s="63"/>
      <c r="O4" s="63"/>
      <c r="P4" s="63"/>
      <c r="Q4" s="63" t="str">
        <f>IF('04_(教ー２)研修実施報告書'!U61="履修見込","履修見込","")</f>
        <v/>
      </c>
      <c r="R4" s="63"/>
      <c r="S4" s="415" t="s">
        <v>217</v>
      </c>
      <c r="T4" s="415"/>
      <c r="U4" s="415"/>
      <c r="V4" s="415"/>
      <c r="W4" s="415"/>
    </row>
    <row r="5" spans="2:30" x14ac:dyDescent="0.4">
      <c r="B5" s="754"/>
      <c r="C5" s="754"/>
      <c r="D5" s="754"/>
      <c r="E5" s="754"/>
      <c r="F5" s="754"/>
      <c r="G5" s="754"/>
      <c r="H5" s="754"/>
      <c r="I5" s="42"/>
      <c r="J5" s="63"/>
      <c r="K5" s="63"/>
      <c r="L5" s="63"/>
      <c r="M5" s="63"/>
      <c r="N5" s="64"/>
      <c r="O5" s="63"/>
      <c r="P5" s="63"/>
      <c r="Q5" s="63"/>
      <c r="R5" s="63"/>
      <c r="S5" s="63"/>
      <c r="T5" s="63"/>
      <c r="U5" s="63"/>
      <c r="V5" s="63"/>
      <c r="W5" s="63"/>
    </row>
    <row r="6" spans="2:30" x14ac:dyDescent="0.4">
      <c r="B6" s="63"/>
      <c r="C6" s="65"/>
      <c r="D6" s="65"/>
      <c r="E6" s="65"/>
      <c r="F6" s="65"/>
      <c r="G6" s="65"/>
      <c r="H6" s="65"/>
      <c r="I6" s="65"/>
      <c r="J6" s="65"/>
      <c r="P6" s="755" t="s">
        <v>229</v>
      </c>
      <c r="Q6" s="755"/>
      <c r="R6" s="756">
        <f>'01_基礎情報登録シート'!D6</f>
        <v>0</v>
      </c>
      <c r="S6" s="756"/>
      <c r="T6" s="756"/>
      <c r="U6" s="756"/>
      <c r="V6" s="756"/>
      <c r="W6" s="756"/>
      <c r="Y6" t="str">
        <f>IF(B5="　区市町村教育委員会指導事務主管課長　殿",1,"")</f>
        <v/>
      </c>
    </row>
    <row r="7" spans="2:30" x14ac:dyDescent="0.4">
      <c r="B7" s="63"/>
      <c r="C7" s="65"/>
      <c r="D7" s="65"/>
      <c r="E7" s="65"/>
      <c r="F7" s="65"/>
      <c r="G7" s="65"/>
      <c r="H7" s="65"/>
      <c r="I7" s="65"/>
      <c r="J7" s="65"/>
      <c r="P7" s="755" t="s">
        <v>230</v>
      </c>
      <c r="Q7" s="755"/>
      <c r="R7" s="756">
        <f>'01_基礎情報登録シート'!D8</f>
        <v>0</v>
      </c>
      <c r="S7" s="756"/>
      <c r="T7" s="756"/>
      <c r="U7" s="756"/>
      <c r="V7" s="759" t="s">
        <v>231</v>
      </c>
      <c r="W7" s="759"/>
    </row>
    <row r="8" spans="2:30" x14ac:dyDescent="0.4">
      <c r="B8" s="63"/>
      <c r="C8" s="65"/>
      <c r="D8" s="65"/>
      <c r="E8" s="65"/>
      <c r="F8" s="65"/>
      <c r="G8" s="65"/>
      <c r="H8" s="65"/>
      <c r="I8" s="65"/>
      <c r="J8" s="65"/>
      <c r="P8" s="755" t="s">
        <v>232</v>
      </c>
      <c r="Q8" s="755"/>
      <c r="R8" s="760">
        <f>'01_基礎情報登録シート'!D10</f>
        <v>0</v>
      </c>
      <c r="S8" s="756"/>
      <c r="T8" s="756"/>
      <c r="U8" s="756"/>
      <c r="V8" s="64"/>
      <c r="W8" s="64"/>
    </row>
    <row r="9" spans="2:30" x14ac:dyDescent="0.4">
      <c r="B9" s="63"/>
      <c r="C9" s="63"/>
      <c r="D9" s="63"/>
      <c r="E9" s="63"/>
      <c r="F9" s="63"/>
      <c r="G9" s="63"/>
      <c r="H9" s="63"/>
      <c r="I9" s="63"/>
      <c r="J9" s="63"/>
      <c r="K9" s="63"/>
      <c r="L9" s="63"/>
      <c r="M9" s="63"/>
      <c r="N9" s="63"/>
      <c r="O9" s="63"/>
      <c r="P9" s="63"/>
      <c r="Q9" s="63"/>
      <c r="R9" s="63"/>
      <c r="S9" s="63"/>
      <c r="T9" s="63"/>
      <c r="U9" s="63"/>
      <c r="V9" s="63"/>
      <c r="W9" s="63"/>
    </row>
    <row r="10" spans="2:30" x14ac:dyDescent="0.4">
      <c r="B10" s="761" t="str">
        <f>"令和"&amp;'01_基礎情報登録シート'!C4&amp;"年度東京都公立学校中堅教諭等資質向上研修Ⅰ　研修実施報告書"</f>
        <v>令和７年度東京都公立学校中堅教諭等資質向上研修Ⅰ　研修実施報告書</v>
      </c>
      <c r="C10" s="761"/>
      <c r="D10" s="761"/>
      <c r="E10" s="761"/>
      <c r="F10" s="761"/>
      <c r="G10" s="761"/>
      <c r="H10" s="761"/>
      <c r="I10" s="761"/>
      <c r="J10" s="761"/>
      <c r="K10" s="761"/>
      <c r="L10" s="761"/>
      <c r="M10" s="761"/>
      <c r="N10" s="761"/>
      <c r="O10" s="761"/>
      <c r="P10" s="761"/>
      <c r="Q10" s="761"/>
      <c r="R10" s="761"/>
      <c r="S10" s="761"/>
      <c r="T10" s="761"/>
      <c r="U10" s="761"/>
      <c r="V10" s="761"/>
      <c r="W10" s="761"/>
    </row>
    <row r="11" spans="2:30" x14ac:dyDescent="0.4">
      <c r="B11" s="42"/>
      <c r="C11" s="42"/>
      <c r="D11" s="42"/>
      <c r="E11" s="42"/>
      <c r="F11" s="42"/>
      <c r="G11" s="42"/>
      <c r="H11" s="42"/>
      <c r="I11" s="42"/>
      <c r="J11" s="42"/>
      <c r="K11" s="42"/>
      <c r="L11" s="42"/>
      <c r="M11" s="42"/>
      <c r="N11" s="42"/>
      <c r="O11" s="42"/>
      <c r="P11" s="42"/>
      <c r="Q11" s="42"/>
      <c r="R11" s="42"/>
      <c r="S11" s="42"/>
      <c r="T11" s="42"/>
      <c r="U11" s="42"/>
      <c r="V11" s="42"/>
      <c r="W11" s="42"/>
    </row>
    <row r="12" spans="2:30" x14ac:dyDescent="0.4">
      <c r="B12" s="42"/>
      <c r="C12" s="42"/>
      <c r="D12" s="42"/>
      <c r="E12" s="42"/>
      <c r="F12" s="42"/>
      <c r="G12" s="42"/>
      <c r="H12" s="42"/>
      <c r="I12" s="42"/>
      <c r="J12" s="42"/>
      <c r="K12" s="42"/>
      <c r="L12" s="42"/>
      <c r="M12" s="42"/>
      <c r="N12" s="42"/>
      <c r="O12" s="42"/>
      <c r="P12" s="42"/>
      <c r="Q12" s="42"/>
      <c r="R12" s="42"/>
      <c r="S12" s="42"/>
      <c r="T12" s="42"/>
      <c r="U12" s="42"/>
      <c r="V12" s="42"/>
      <c r="W12" s="42"/>
    </row>
    <row r="13" spans="2:30" ht="18.75" customHeight="1" x14ac:dyDescent="0.4">
      <c r="B13" s="745" t="s">
        <v>31</v>
      </c>
      <c r="C13" s="745"/>
      <c r="D13" s="749">
        <f>'01_基礎情報登録シート'!D12</f>
        <v>0</v>
      </c>
      <c r="E13" s="749"/>
      <c r="F13" s="749"/>
      <c r="G13" s="749"/>
      <c r="H13" s="749"/>
      <c r="I13" s="745" t="s">
        <v>3</v>
      </c>
      <c r="J13" s="745"/>
      <c r="K13" s="745" t="s">
        <v>6</v>
      </c>
      <c r="L13" s="745"/>
      <c r="M13" s="745"/>
      <c r="N13" s="757"/>
      <c r="O13" s="757"/>
      <c r="P13" s="758"/>
      <c r="Q13" s="745" t="s">
        <v>13</v>
      </c>
      <c r="R13" s="745"/>
      <c r="S13" s="745"/>
      <c r="T13" s="745"/>
      <c r="U13" s="745"/>
      <c r="V13" s="435" t="s">
        <v>416</v>
      </c>
      <c r="W13" s="436"/>
    </row>
    <row r="14" spans="2:30" ht="35.1" customHeight="1" x14ac:dyDescent="0.4">
      <c r="B14" s="745" t="s">
        <v>2</v>
      </c>
      <c r="C14" s="745"/>
      <c r="D14" s="749">
        <f>'01_基礎情報登録シート'!D13</f>
        <v>0</v>
      </c>
      <c r="E14" s="749"/>
      <c r="F14" s="749"/>
      <c r="G14" s="749"/>
      <c r="H14" s="749"/>
      <c r="I14" s="750">
        <f>'01_基礎情報登録シート'!D15</f>
        <v>0</v>
      </c>
      <c r="J14" s="750"/>
      <c r="K14" s="751">
        <f>'01_基礎情報登録シート'!D19</f>
        <v>0</v>
      </c>
      <c r="L14" s="749"/>
      <c r="M14" s="749"/>
      <c r="N14" s="752"/>
      <c r="O14" s="752"/>
      <c r="P14" s="753"/>
      <c r="Q14" s="745" t="s">
        <v>14</v>
      </c>
      <c r="R14" s="745"/>
      <c r="S14" s="745"/>
      <c r="T14" s="106">
        <f>'01_基礎情報登録シート'!E25</f>
        <v>0</v>
      </c>
      <c r="U14" s="66" t="s">
        <v>15</v>
      </c>
      <c r="V14" s="437" t="s">
        <v>417</v>
      </c>
      <c r="W14" s="438"/>
      <c r="Y14" s="67" t="str">
        <f>IF('01_基礎情報登録シート'!D17="〇","B","")</f>
        <v/>
      </c>
    </row>
    <row r="15" spans="2:30" ht="27" customHeight="1" x14ac:dyDescent="0.4">
      <c r="B15" s="42"/>
      <c r="C15" s="42"/>
      <c r="D15" s="42"/>
      <c r="E15" s="42"/>
      <c r="F15" s="42"/>
      <c r="G15" s="42"/>
      <c r="H15" s="42"/>
      <c r="I15" s="42"/>
      <c r="J15" s="42"/>
      <c r="K15" s="42"/>
      <c r="L15" s="42"/>
      <c r="M15" s="42"/>
      <c r="N15" s="42"/>
      <c r="O15" s="42"/>
      <c r="P15" s="42"/>
      <c r="Q15" s="745" t="s">
        <v>16</v>
      </c>
      <c r="R15" s="745"/>
      <c r="S15" s="745"/>
      <c r="T15" s="106">
        <f>'01_基礎情報登録シート'!E26</f>
        <v>0</v>
      </c>
      <c r="U15" s="66" t="s">
        <v>15</v>
      </c>
      <c r="V15" s="439" t="str">
        <f>IF('01_基礎情報登録シート'!G17=0,"",'01_基礎情報登録シート'!G17)</f>
        <v/>
      </c>
      <c r="W15" s="440"/>
      <c r="Z15" s="746" t="s">
        <v>233</v>
      </c>
      <c r="AA15" s="746"/>
      <c r="AB15" s="746"/>
      <c r="AC15" s="746"/>
      <c r="AD15" s="746"/>
    </row>
    <row r="16" spans="2:30" x14ac:dyDescent="0.4">
      <c r="B16" s="747" t="s">
        <v>234</v>
      </c>
      <c r="C16" s="747"/>
      <c r="D16" s="747"/>
      <c r="E16" s="747"/>
      <c r="F16" s="747"/>
      <c r="G16" s="747"/>
      <c r="H16" s="747"/>
      <c r="I16" s="747"/>
      <c r="J16" s="747"/>
      <c r="K16" s="747"/>
      <c r="L16" s="42"/>
      <c r="M16" s="42"/>
      <c r="N16" s="42"/>
      <c r="O16" s="42"/>
      <c r="P16" s="42"/>
      <c r="Q16" s="42"/>
      <c r="R16" s="42"/>
      <c r="S16" s="42"/>
      <c r="T16" s="42"/>
      <c r="U16" s="42"/>
      <c r="V16" s="42"/>
      <c r="W16" s="42"/>
      <c r="Z16" t="s">
        <v>143</v>
      </c>
      <c r="AA16" t="s">
        <v>153</v>
      </c>
      <c r="AB16" t="s">
        <v>224</v>
      </c>
      <c r="AC16" t="s">
        <v>151</v>
      </c>
      <c r="AD16" t="s">
        <v>155</v>
      </c>
    </row>
    <row r="17" spans="2:30" ht="24.95" customHeight="1" x14ac:dyDescent="0.4">
      <c r="B17" s="68" t="s">
        <v>235</v>
      </c>
      <c r="C17" s="748" t="s">
        <v>236</v>
      </c>
      <c r="D17" s="748"/>
      <c r="E17" s="748"/>
      <c r="F17" s="748"/>
      <c r="G17" s="748"/>
      <c r="H17" s="748"/>
      <c r="I17" s="748"/>
      <c r="J17" s="748"/>
      <c r="K17" s="107" t="str">
        <f>IF('01_基礎情報登録シート'!I28="","",'01_基礎情報登録シート'!I28)</f>
        <v/>
      </c>
      <c r="L17" s="69"/>
      <c r="M17" s="179"/>
      <c r="N17" s="420"/>
      <c r="O17" s="180"/>
      <c r="P17" s="69" t="s">
        <v>237</v>
      </c>
      <c r="Q17" s="69"/>
      <c r="R17" s="69"/>
      <c r="S17" s="42"/>
      <c r="T17" s="42"/>
      <c r="U17" s="42"/>
      <c r="V17" s="42"/>
      <c r="W17" s="42"/>
      <c r="Y17" t="str">
        <f>IF(K17="○",1,"")</f>
        <v/>
      </c>
      <c r="Z17">
        <v>1</v>
      </c>
      <c r="AA17">
        <v>1</v>
      </c>
      <c r="AB17">
        <f>$I$41</f>
        <v>4</v>
      </c>
      <c r="AC17">
        <v>2</v>
      </c>
      <c r="AD17">
        <v>2</v>
      </c>
    </row>
    <row r="18" spans="2:30" ht="24.95" customHeight="1" x14ac:dyDescent="0.4">
      <c r="B18" s="70" t="s">
        <v>238</v>
      </c>
      <c r="C18" s="744" t="s">
        <v>239</v>
      </c>
      <c r="D18" s="744"/>
      <c r="E18" s="744"/>
      <c r="F18" s="744"/>
      <c r="G18" s="744"/>
      <c r="H18" s="744"/>
      <c r="I18" s="744"/>
      <c r="J18" s="744"/>
      <c r="K18" s="108" t="str">
        <f>IF('01_基礎情報登録シート'!I29="","",'01_基礎情報登録シート'!I29)</f>
        <v/>
      </c>
      <c r="L18" s="42"/>
      <c r="M18" s="177"/>
      <c r="N18" s="421"/>
      <c r="O18" s="178"/>
      <c r="P18" s="42" t="s">
        <v>240</v>
      </c>
      <c r="Q18" s="42"/>
      <c r="R18" s="42"/>
      <c r="S18" s="42"/>
      <c r="T18" s="42"/>
      <c r="U18" s="42"/>
      <c r="V18" s="42"/>
      <c r="W18" s="42"/>
      <c r="Y18" t="str">
        <f t="shared" ref="Y18:Y23" si="0">IF(K18="○",1,"")</f>
        <v/>
      </c>
      <c r="Z18">
        <v>1</v>
      </c>
      <c r="AA18">
        <v>1</v>
      </c>
      <c r="AB18">
        <f>$I$41</f>
        <v>4</v>
      </c>
    </row>
    <row r="19" spans="2:30" ht="24.95" customHeight="1" x14ac:dyDescent="0.4">
      <c r="B19" s="70" t="s">
        <v>241</v>
      </c>
      <c r="C19" s="744" t="s">
        <v>242</v>
      </c>
      <c r="D19" s="744"/>
      <c r="E19" s="744"/>
      <c r="F19" s="744"/>
      <c r="G19" s="744"/>
      <c r="H19" s="744"/>
      <c r="I19" s="744"/>
      <c r="J19" s="744"/>
      <c r="K19" s="108" t="str">
        <f>IF('01_基礎情報登録シート'!I30="","",'01_基礎情報登録シート'!I30)</f>
        <v/>
      </c>
      <c r="L19" s="42"/>
      <c r="M19" s="175"/>
      <c r="N19" s="422"/>
      <c r="O19" s="176"/>
      <c r="P19" s="42" t="s">
        <v>243</v>
      </c>
      <c r="Q19" s="42"/>
      <c r="R19" s="42"/>
      <c r="S19" s="42"/>
      <c r="T19" s="42"/>
      <c r="U19" s="42"/>
      <c r="V19" s="42"/>
      <c r="W19" s="42"/>
      <c r="Y19" t="str">
        <f t="shared" si="0"/>
        <v/>
      </c>
      <c r="Z19">
        <v>1</v>
      </c>
      <c r="AA19">
        <v>1</v>
      </c>
      <c r="AB19">
        <f>$I$41</f>
        <v>4</v>
      </c>
    </row>
    <row r="20" spans="2:30" ht="24.95" customHeight="1" x14ac:dyDescent="0.4">
      <c r="B20" s="70" t="s">
        <v>244</v>
      </c>
      <c r="C20" s="744" t="s">
        <v>245</v>
      </c>
      <c r="D20" s="744"/>
      <c r="E20" s="744"/>
      <c r="F20" s="744"/>
      <c r="G20" s="744"/>
      <c r="H20" s="744"/>
      <c r="I20" s="744"/>
      <c r="J20" s="744"/>
      <c r="K20" s="108" t="str">
        <f>IF('01_基礎情報登録シート'!I31="","",'01_基礎情報登録シート'!I31)</f>
        <v/>
      </c>
      <c r="L20" s="42"/>
      <c r="M20" s="173"/>
      <c r="N20" s="423"/>
      <c r="O20" s="174"/>
      <c r="P20" s="42" t="s">
        <v>246</v>
      </c>
      <c r="Q20" s="42"/>
      <c r="R20" s="42"/>
      <c r="S20" s="42"/>
      <c r="T20" s="42"/>
      <c r="U20" s="42"/>
      <c r="V20" s="42"/>
      <c r="W20" s="42"/>
      <c r="Y20" t="str">
        <f t="shared" si="0"/>
        <v/>
      </c>
      <c r="Z20">
        <v>1</v>
      </c>
      <c r="AA20">
        <v>1</v>
      </c>
      <c r="AB20">
        <f>$I$41</f>
        <v>4</v>
      </c>
    </row>
    <row r="21" spans="2:30" ht="24.95" customHeight="1" x14ac:dyDescent="0.4">
      <c r="B21" s="70" t="s">
        <v>247</v>
      </c>
      <c r="C21" s="744" t="s">
        <v>248</v>
      </c>
      <c r="D21" s="744"/>
      <c r="E21" s="744"/>
      <c r="F21" s="744"/>
      <c r="G21" s="744"/>
      <c r="H21" s="744"/>
      <c r="I21" s="744"/>
      <c r="J21" s="744"/>
      <c r="K21" s="108" t="str">
        <f>IF('01_基礎情報登録シート'!I32="","",'01_基礎情報登録シート'!I32)</f>
        <v/>
      </c>
      <c r="L21" s="42"/>
      <c r="M21" s="71" t="s">
        <v>249</v>
      </c>
      <c r="N21" s="42"/>
      <c r="O21" s="42"/>
      <c r="P21" s="42"/>
      <c r="Q21" s="42"/>
      <c r="R21" s="42"/>
      <c r="S21" s="42"/>
      <c r="T21" s="42"/>
      <c r="U21" s="42"/>
      <c r="V21" s="42"/>
      <c r="W21" s="42"/>
      <c r="Y21" t="str">
        <f t="shared" si="0"/>
        <v/>
      </c>
      <c r="Z21">
        <v>1</v>
      </c>
    </row>
    <row r="22" spans="2:30" ht="24.95" customHeight="1" x14ac:dyDescent="0.4">
      <c r="B22" s="70" t="s">
        <v>250</v>
      </c>
      <c r="C22" s="744" t="s">
        <v>251</v>
      </c>
      <c r="D22" s="744"/>
      <c r="E22" s="744"/>
      <c r="F22" s="744"/>
      <c r="G22" s="744"/>
      <c r="H22" s="744"/>
      <c r="I22" s="744"/>
      <c r="J22" s="744"/>
      <c r="K22" s="108" t="str">
        <f>IF('01_基礎情報登録シート'!I33="","",'01_基礎情報登録シート'!I33)</f>
        <v/>
      </c>
      <c r="L22" s="42"/>
      <c r="M22" s="424" t="s">
        <v>411</v>
      </c>
      <c r="N22" s="425"/>
      <c r="O22" s="425"/>
      <c r="P22" s="425"/>
      <c r="Q22" s="425"/>
      <c r="R22" s="425"/>
      <c r="S22" s="425"/>
      <c r="T22" s="425"/>
      <c r="U22" s="425"/>
      <c r="V22" s="426"/>
      <c r="W22" s="42"/>
      <c r="Y22" t="str">
        <f t="shared" si="0"/>
        <v/>
      </c>
    </row>
    <row r="23" spans="2:30" ht="24.95" customHeight="1" x14ac:dyDescent="0.4">
      <c r="B23" s="72" t="s">
        <v>252</v>
      </c>
      <c r="C23" s="743" t="s">
        <v>253</v>
      </c>
      <c r="D23" s="743"/>
      <c r="E23" s="743"/>
      <c r="F23" s="743"/>
      <c r="G23" s="743"/>
      <c r="H23" s="743"/>
      <c r="I23" s="743"/>
      <c r="J23" s="743"/>
      <c r="K23" s="109" t="str">
        <f>IF('01_基礎情報登録シート'!I34="","",'01_基礎情報登録シート'!I34)</f>
        <v/>
      </c>
      <c r="L23" s="42"/>
      <c r="M23" s="427" t="s">
        <v>233</v>
      </c>
      <c r="N23" s="428"/>
      <c r="O23" s="428"/>
      <c r="P23" s="428"/>
      <c r="Q23" s="428"/>
      <c r="R23" s="429"/>
      <c r="S23" s="430" t="str">
        <f>U45</f>
        <v>未修了</v>
      </c>
      <c r="T23" s="431"/>
      <c r="U23" s="431"/>
      <c r="V23" s="432"/>
      <c r="W23" s="42"/>
      <c r="Y23" t="str">
        <f t="shared" si="0"/>
        <v/>
      </c>
      <c r="Z23">
        <v>1</v>
      </c>
    </row>
    <row r="24" spans="2:30" ht="24.95" customHeight="1" x14ac:dyDescent="0.4">
      <c r="B24" s="73" t="s">
        <v>254</v>
      </c>
      <c r="C24" s="742" t="str">
        <f>IF('01_基礎情報登録シート'!D35="","",'01_基礎情報登録シート'!D35)</f>
        <v/>
      </c>
      <c r="D24" s="742"/>
      <c r="E24" s="742"/>
      <c r="F24" s="742"/>
      <c r="G24" s="742"/>
      <c r="H24" s="742"/>
      <c r="I24" s="742"/>
      <c r="J24" s="742"/>
      <c r="K24" s="742"/>
      <c r="L24" s="42"/>
      <c r="M24" s="363" t="s">
        <v>255</v>
      </c>
      <c r="N24" s="364"/>
      <c r="O24" s="364"/>
      <c r="P24" s="364"/>
      <c r="Q24" s="364"/>
      <c r="R24" s="365"/>
      <c r="S24" s="342" t="str">
        <f>U72</f>
        <v>未修了</v>
      </c>
      <c r="T24" s="343"/>
      <c r="U24" s="343"/>
      <c r="V24" s="344"/>
      <c r="W24" s="42"/>
    </row>
    <row r="25" spans="2:30" ht="24.95" customHeight="1" x14ac:dyDescent="0.4">
      <c r="B25" s="73" t="s">
        <v>256</v>
      </c>
      <c r="C25" s="742" t="str">
        <f>IF('01_基礎情報登録シート'!D36="","",'01_基礎情報登録シート'!D36)</f>
        <v/>
      </c>
      <c r="D25" s="742"/>
      <c r="E25" s="742"/>
      <c r="F25" s="742"/>
      <c r="G25" s="742"/>
      <c r="H25" s="742"/>
      <c r="I25" s="742"/>
      <c r="J25" s="742"/>
      <c r="K25" s="742"/>
      <c r="L25" s="42"/>
      <c r="M25" s="363" t="s">
        <v>257</v>
      </c>
      <c r="N25" s="364"/>
      <c r="O25" s="364"/>
      <c r="P25" s="364"/>
      <c r="Q25" s="364"/>
      <c r="R25" s="365"/>
      <c r="S25" s="342" t="str">
        <f>IF(COUNT(I76:R82)&gt;=14,"入力済","入力ミスまたは未入力")</f>
        <v>入力ミスまたは未入力</v>
      </c>
      <c r="T25" s="343"/>
      <c r="U25" s="343"/>
      <c r="V25" s="344"/>
      <c r="W25" s="42"/>
    </row>
    <row r="26" spans="2:30" x14ac:dyDescent="0.4">
      <c r="B26" s="42"/>
      <c r="C26" s="42"/>
      <c r="D26" s="42"/>
      <c r="E26" s="42"/>
      <c r="F26" s="42"/>
      <c r="G26" s="42"/>
      <c r="H26" s="42"/>
      <c r="I26" s="42"/>
      <c r="J26" s="42"/>
      <c r="K26" s="42"/>
      <c r="L26" s="42"/>
      <c r="M26" s="345" t="s">
        <v>258</v>
      </c>
      <c r="N26" s="346"/>
      <c r="O26" s="346"/>
      <c r="P26" s="346"/>
      <c r="Q26" s="346"/>
      <c r="R26" s="347"/>
      <c r="S26" s="348" t="str">
        <f>IF(OR(COUNTA(B86,B88,B90,U90)=4,U86="入力済"),"入力済","入力ミスまたは未入力")</f>
        <v>入力ミスまたは未入力</v>
      </c>
      <c r="T26" s="349"/>
      <c r="U26" s="349"/>
      <c r="V26" s="350"/>
      <c r="W26" s="42"/>
    </row>
    <row r="27" spans="2:30" x14ac:dyDescent="0.4">
      <c r="B27" s="42" t="s">
        <v>136</v>
      </c>
      <c r="C27" s="42"/>
      <c r="D27" s="42"/>
      <c r="E27" s="42"/>
      <c r="F27" s="42"/>
      <c r="G27" s="42"/>
      <c r="H27" s="42"/>
      <c r="I27" s="42"/>
      <c r="J27" s="42"/>
      <c r="K27" s="42"/>
      <c r="L27" s="42"/>
      <c r="M27" s="42"/>
      <c r="N27" s="42"/>
      <c r="O27" s="42"/>
      <c r="P27" s="42"/>
      <c r="Q27" s="42"/>
      <c r="R27" s="42"/>
      <c r="S27" s="42"/>
      <c r="T27" s="42"/>
      <c r="U27" s="42"/>
      <c r="V27" s="42"/>
      <c r="W27" s="42"/>
    </row>
    <row r="28" spans="2:30" x14ac:dyDescent="0.4">
      <c r="B28" s="401" t="s">
        <v>138</v>
      </c>
      <c r="C28" s="401"/>
      <c r="D28" s="401" t="s">
        <v>139</v>
      </c>
      <c r="E28" s="401"/>
      <c r="F28" s="401"/>
      <c r="G28" s="401"/>
      <c r="H28" s="401"/>
      <c r="I28" s="401" t="s">
        <v>140</v>
      </c>
      <c r="J28" s="401"/>
      <c r="K28" s="401" t="s">
        <v>141</v>
      </c>
      <c r="L28" s="401"/>
      <c r="M28" s="401" t="s">
        <v>259</v>
      </c>
      <c r="N28" s="401"/>
      <c r="O28" s="401"/>
      <c r="P28" s="401" t="s">
        <v>142</v>
      </c>
      <c r="Q28" s="401"/>
      <c r="R28" s="401"/>
      <c r="S28" s="401" t="s">
        <v>260</v>
      </c>
      <c r="T28" s="401"/>
      <c r="U28" s="401" t="s">
        <v>330</v>
      </c>
      <c r="V28" s="401"/>
      <c r="W28" s="74"/>
      <c r="X28" t="s">
        <v>331</v>
      </c>
      <c r="Y28" t="s">
        <v>332</v>
      </c>
    </row>
    <row r="29" spans="2:30" ht="24.95" customHeight="1" x14ac:dyDescent="0.4">
      <c r="B29" s="695" t="s">
        <v>14</v>
      </c>
      <c r="C29" s="695"/>
      <c r="D29" s="738" t="s">
        <v>143</v>
      </c>
      <c r="E29" s="739" t="s">
        <v>137</v>
      </c>
      <c r="F29" s="740"/>
      <c r="G29" s="740"/>
      <c r="H29" s="741"/>
      <c r="I29" s="713">
        <f>IF(T14="ⅰ","",1)</f>
        <v>1</v>
      </c>
      <c r="J29" s="713"/>
      <c r="K29" s="713" t="str">
        <f>IF(AND(OR($T$14="ⅲ",$T$14="ⅱ",$T$15="ⅲ",$T$15="ⅱ"),$Y$17=1),$Z$17,IF(AND(OR($T$14="ⅲ",$T$15="ⅲ"),COUNT($Y$18:$Y$21,$Y$23)&gt;=1),$Z$18,""))</f>
        <v/>
      </c>
      <c r="L29" s="713"/>
      <c r="M29" s="715"/>
      <c r="N29" s="715"/>
      <c r="O29" s="715"/>
      <c r="P29" s="716" t="str">
        <f>IF('03_(教－１)研修計画書'!M27="","",'03_(教－１)研修計画書'!M27)</f>
        <v/>
      </c>
      <c r="Q29" s="716"/>
      <c r="R29" s="716"/>
      <c r="S29" s="713" t="str">
        <f>IF(AND(K29="",M29="",P29=""),"",Y29)</f>
        <v/>
      </c>
      <c r="T29" s="713"/>
      <c r="U29" s="717" t="str">
        <f>IF(I29="","",IF(I29&gt;Y29,$X$28,$Y$28))</f>
        <v>未受講</v>
      </c>
      <c r="V29" s="718"/>
      <c r="W29" s="74"/>
      <c r="Y29">
        <f t="shared" ref="Y29:Y44" si="1">SUM(K29:R29)</f>
        <v>0</v>
      </c>
      <c r="Z29" t="s">
        <v>261</v>
      </c>
      <c r="AA29">
        <f>IF(OR($U29="",$U29=$Y$28),"",1)</f>
        <v>1</v>
      </c>
      <c r="AB29" t="str">
        <f>IF($AA29=1,$Z29,"")</f>
        <v>授業研究Ａ①　</v>
      </c>
    </row>
    <row r="30" spans="2:30" ht="24.95" customHeight="1" x14ac:dyDescent="0.4">
      <c r="B30" s="736"/>
      <c r="C30" s="736"/>
      <c r="D30" s="732"/>
      <c r="E30" s="722" t="s">
        <v>144</v>
      </c>
      <c r="F30" s="723"/>
      <c r="G30" s="723"/>
      <c r="H30" s="724"/>
      <c r="I30" s="351">
        <f>IF(T14="ⅰ","",1)</f>
        <v>1</v>
      </c>
      <c r="J30" s="704"/>
      <c r="K30" s="351" t="str">
        <f>IF(AND(OR($T$14="ⅲ",$T$14="ⅱ",$T$15="ⅲ",$T$15="ⅱ"),$Y$17=1),$Z$17,IF(AND(OR($T$14="ⅲ",$T$15="ⅲ"),COUNT($Y$18:$Y$21,$Y$23)&gt;=1),$Z$18,""))</f>
        <v/>
      </c>
      <c r="L30" s="704"/>
      <c r="M30" s="725"/>
      <c r="N30" s="726"/>
      <c r="O30" s="727"/>
      <c r="P30" s="728" t="str">
        <f>IF('03_(教－１)研修計画書'!M28="","",'03_(教－１)研修計画書'!M28)</f>
        <v/>
      </c>
      <c r="Q30" s="729"/>
      <c r="R30" s="730"/>
      <c r="S30" s="351" t="str">
        <f t="shared" ref="S30:S40" si="2">IF(AND(K30="",M30="",P30=""),"",Y30)</f>
        <v/>
      </c>
      <c r="T30" s="704"/>
      <c r="U30" s="698" t="str">
        <f t="shared" ref="U30:U40" si="3">IF(I30="","",IF(I30&gt;Y30,$X$28,$Y$28))</f>
        <v>未受講</v>
      </c>
      <c r="V30" s="699"/>
      <c r="W30" s="74"/>
      <c r="Y30">
        <f t="shared" si="1"/>
        <v>0</v>
      </c>
      <c r="Z30" t="s">
        <v>262</v>
      </c>
      <c r="AA30">
        <f t="shared" ref="AA30:AA44" si="4">IF(OR($U30="",$U30=$Y$28),"",1)</f>
        <v>1</v>
      </c>
      <c r="AB30" t="str">
        <f t="shared" ref="AB30:AB44" si="5">IF($AA30=1,$Z30,"")</f>
        <v>授業研究Ａ②　</v>
      </c>
    </row>
    <row r="31" spans="2:30" ht="24.95" customHeight="1" x14ac:dyDescent="0.4">
      <c r="B31" s="736"/>
      <c r="C31" s="736"/>
      <c r="D31" s="732"/>
      <c r="E31" s="722" t="s">
        <v>385</v>
      </c>
      <c r="F31" s="723"/>
      <c r="G31" s="723"/>
      <c r="H31" s="724"/>
      <c r="I31" s="351">
        <f>IF(T14="ⅰ","",1)</f>
        <v>1</v>
      </c>
      <c r="J31" s="704"/>
      <c r="K31" s="351" t="str">
        <f>IF(AND(OR($T$14="ⅲ",$T$14="ⅱ",$T$15="ⅲ",$T$15="ⅱ"),$Y$17=1),$Z$17,IF(AND(OR($T$14="ⅲ",$T$15="ⅲ"),COUNT($Y$18:$Y$21,$Y$23)&gt;=1),$Z$18,""))</f>
        <v/>
      </c>
      <c r="L31" s="704"/>
      <c r="M31" s="725"/>
      <c r="N31" s="726"/>
      <c r="O31" s="727"/>
      <c r="P31" s="728" t="str">
        <f>IF('03_(教－１)研修計画書'!M29="","",'03_(教－１)研修計画書'!M29)</f>
        <v/>
      </c>
      <c r="Q31" s="729"/>
      <c r="R31" s="730"/>
      <c r="S31" s="351" t="str">
        <f t="shared" si="2"/>
        <v/>
      </c>
      <c r="T31" s="704"/>
      <c r="U31" s="698" t="str">
        <f t="shared" si="3"/>
        <v>未受講</v>
      </c>
      <c r="V31" s="699"/>
      <c r="W31" s="74"/>
      <c r="Y31">
        <f t="shared" si="1"/>
        <v>0</v>
      </c>
      <c r="Z31" t="s">
        <v>263</v>
      </c>
      <c r="AA31">
        <f t="shared" si="4"/>
        <v>1</v>
      </c>
      <c r="AB31" t="str">
        <f t="shared" si="5"/>
        <v>授業研究Ａ③　</v>
      </c>
    </row>
    <row r="32" spans="2:30" ht="24.95" customHeight="1" x14ac:dyDescent="0.4">
      <c r="B32" s="736"/>
      <c r="C32" s="736"/>
      <c r="D32" s="733"/>
      <c r="E32" s="722" t="s">
        <v>145</v>
      </c>
      <c r="F32" s="723"/>
      <c r="G32" s="723"/>
      <c r="H32" s="724"/>
      <c r="I32" s="351">
        <f>IF(T14="ⅰ","",1)</f>
        <v>1</v>
      </c>
      <c r="J32" s="704"/>
      <c r="K32" s="351" t="str">
        <f>IF(AND(OR($T$14="ⅲ",$T$14="ⅱ",$T$15="ⅲ",$T$15="ⅱ"),$Y$17=1),$Z$17,IF(AND(OR($T$14="ⅲ",$T$15="ⅲ"),COUNT($Y$18:$Y$21,$Y$23)&gt;=1),$Z$18,""))</f>
        <v/>
      </c>
      <c r="L32" s="704"/>
      <c r="M32" s="725"/>
      <c r="N32" s="726"/>
      <c r="O32" s="727"/>
      <c r="P32" s="728" t="str">
        <f>IF('03_(教－１)研修計画書'!M30="","",'03_(教－１)研修計画書'!M30)</f>
        <v/>
      </c>
      <c r="Q32" s="729"/>
      <c r="R32" s="730"/>
      <c r="S32" s="351" t="str">
        <f t="shared" si="2"/>
        <v/>
      </c>
      <c r="T32" s="704"/>
      <c r="U32" s="698" t="str">
        <f t="shared" si="3"/>
        <v>未受講</v>
      </c>
      <c r="V32" s="699"/>
      <c r="W32" s="74"/>
      <c r="Y32">
        <f t="shared" si="1"/>
        <v>0</v>
      </c>
      <c r="Z32" t="s">
        <v>264</v>
      </c>
      <c r="AA32">
        <f t="shared" si="4"/>
        <v>1</v>
      </c>
      <c r="AB32" t="str">
        <f t="shared" si="5"/>
        <v>授業研究Ａ④　</v>
      </c>
    </row>
    <row r="33" spans="2:28" ht="24.95" customHeight="1" x14ac:dyDescent="0.4">
      <c r="B33" s="696"/>
      <c r="C33" s="696"/>
      <c r="D33" s="731" t="s">
        <v>146</v>
      </c>
      <c r="E33" s="722" t="s">
        <v>147</v>
      </c>
      <c r="F33" s="723"/>
      <c r="G33" s="723"/>
      <c r="H33" s="724"/>
      <c r="I33" s="701" t="str">
        <f>IF(T14="ⅰ",1,"")</f>
        <v/>
      </c>
      <c r="J33" s="701"/>
      <c r="K33" s="705"/>
      <c r="L33" s="706"/>
      <c r="M33" s="702"/>
      <c r="N33" s="702"/>
      <c r="O33" s="702"/>
      <c r="P33" s="703" t="str">
        <f>IF('03_(教－１)研修計画書'!M31="","",'03_(教－１)研修計画書'!M31)</f>
        <v/>
      </c>
      <c r="Q33" s="703"/>
      <c r="R33" s="703"/>
      <c r="S33" s="351" t="str">
        <f t="shared" si="2"/>
        <v/>
      </c>
      <c r="T33" s="704"/>
      <c r="U33" s="698" t="str">
        <f t="shared" si="3"/>
        <v/>
      </c>
      <c r="V33" s="699"/>
      <c r="W33" s="74"/>
      <c r="Y33">
        <f t="shared" si="1"/>
        <v>0</v>
      </c>
      <c r="Z33" t="s">
        <v>265</v>
      </c>
      <c r="AA33" t="str">
        <f t="shared" si="4"/>
        <v/>
      </c>
      <c r="AB33" t="str">
        <f t="shared" si="5"/>
        <v/>
      </c>
    </row>
    <row r="34" spans="2:28" ht="24.95" customHeight="1" x14ac:dyDescent="0.4">
      <c r="B34" s="737"/>
      <c r="C34" s="737"/>
      <c r="D34" s="732"/>
      <c r="E34" s="722" t="s">
        <v>148</v>
      </c>
      <c r="F34" s="723"/>
      <c r="G34" s="723"/>
      <c r="H34" s="724"/>
      <c r="I34" s="351" t="str">
        <f>IF(T14="ⅰ",1,"")</f>
        <v/>
      </c>
      <c r="J34" s="704"/>
      <c r="K34" s="707"/>
      <c r="L34" s="708"/>
      <c r="M34" s="725"/>
      <c r="N34" s="726"/>
      <c r="O34" s="727"/>
      <c r="P34" s="728" t="str">
        <f>IF('03_(教－１)研修計画書'!M32="","",'03_(教－１)研修計画書'!M32)</f>
        <v/>
      </c>
      <c r="Q34" s="729"/>
      <c r="R34" s="730"/>
      <c r="S34" s="351" t="str">
        <f t="shared" si="2"/>
        <v/>
      </c>
      <c r="T34" s="704"/>
      <c r="U34" s="698" t="str">
        <f t="shared" si="3"/>
        <v/>
      </c>
      <c r="V34" s="699"/>
      <c r="W34" s="74"/>
      <c r="Y34">
        <f t="shared" si="1"/>
        <v>0</v>
      </c>
      <c r="Z34" t="s">
        <v>266</v>
      </c>
      <c r="AA34" t="str">
        <f t="shared" si="4"/>
        <v/>
      </c>
      <c r="AB34" t="str">
        <f t="shared" si="5"/>
        <v/>
      </c>
    </row>
    <row r="35" spans="2:28" ht="24.95" customHeight="1" x14ac:dyDescent="0.4">
      <c r="B35" s="737"/>
      <c r="C35" s="737"/>
      <c r="D35" s="732"/>
      <c r="E35" s="722" t="s">
        <v>149</v>
      </c>
      <c r="F35" s="723"/>
      <c r="G35" s="723"/>
      <c r="H35" s="724"/>
      <c r="I35" s="351" t="str">
        <f>IF(T14="ⅰ",1,"")</f>
        <v/>
      </c>
      <c r="J35" s="704"/>
      <c r="K35" s="707"/>
      <c r="L35" s="708"/>
      <c r="M35" s="725"/>
      <c r="N35" s="726"/>
      <c r="O35" s="727"/>
      <c r="P35" s="728" t="str">
        <f>IF('03_(教－１)研修計画書'!M33="","",'03_(教－１)研修計画書'!M33)</f>
        <v/>
      </c>
      <c r="Q35" s="729"/>
      <c r="R35" s="730"/>
      <c r="S35" s="351" t="str">
        <f t="shared" si="2"/>
        <v/>
      </c>
      <c r="T35" s="704"/>
      <c r="U35" s="698" t="str">
        <f t="shared" si="3"/>
        <v/>
      </c>
      <c r="V35" s="699"/>
      <c r="W35" s="74"/>
      <c r="Y35">
        <f t="shared" si="1"/>
        <v>0</v>
      </c>
      <c r="Z35" t="s">
        <v>267</v>
      </c>
      <c r="AA35" t="str">
        <f t="shared" si="4"/>
        <v/>
      </c>
      <c r="AB35" t="str">
        <f t="shared" si="5"/>
        <v/>
      </c>
    </row>
    <row r="36" spans="2:28" ht="24.95" customHeight="1" x14ac:dyDescent="0.4">
      <c r="B36" s="737"/>
      <c r="C36" s="737"/>
      <c r="D36" s="733"/>
      <c r="E36" s="722" t="s">
        <v>150</v>
      </c>
      <c r="F36" s="723"/>
      <c r="G36" s="723"/>
      <c r="H36" s="724"/>
      <c r="I36" s="351" t="str">
        <f>IF(T14="ⅰ",1,"")</f>
        <v/>
      </c>
      <c r="J36" s="704"/>
      <c r="K36" s="734"/>
      <c r="L36" s="735"/>
      <c r="M36" s="725"/>
      <c r="N36" s="726"/>
      <c r="O36" s="727"/>
      <c r="P36" s="728" t="str">
        <f>IF('03_(教－１)研修計画書'!M34="","",'03_(教－１)研修計画書'!M34)</f>
        <v/>
      </c>
      <c r="Q36" s="729"/>
      <c r="R36" s="730"/>
      <c r="S36" s="351" t="str">
        <f t="shared" si="2"/>
        <v/>
      </c>
      <c r="T36" s="704"/>
      <c r="U36" s="698" t="str">
        <f t="shared" si="3"/>
        <v/>
      </c>
      <c r="V36" s="699"/>
      <c r="W36" s="74"/>
      <c r="Y36">
        <f t="shared" si="1"/>
        <v>0</v>
      </c>
      <c r="Z36" t="s">
        <v>268</v>
      </c>
      <c r="AA36" t="str">
        <f t="shared" si="4"/>
        <v/>
      </c>
      <c r="AB36" t="str">
        <f t="shared" si="5"/>
        <v/>
      </c>
    </row>
    <row r="37" spans="2:28" ht="24.95" customHeight="1" x14ac:dyDescent="0.4">
      <c r="B37" s="697"/>
      <c r="C37" s="697"/>
      <c r="D37" s="687" t="s">
        <v>151</v>
      </c>
      <c r="E37" s="687"/>
      <c r="F37" s="687"/>
      <c r="G37" s="687"/>
      <c r="H37" s="687"/>
      <c r="I37" s="688">
        <f>IF(T14="ⅲ","",2)</f>
        <v>2</v>
      </c>
      <c r="J37" s="688"/>
      <c r="K37" s="688" t="str">
        <f>IF(T14="ⅲ","",IF(AND(T14="ⅱ",Y17=1),2,""))</f>
        <v/>
      </c>
      <c r="L37" s="688"/>
      <c r="M37" s="689"/>
      <c r="N37" s="689"/>
      <c r="O37" s="689"/>
      <c r="P37" s="690" t="str">
        <f>IF('03_(教－１)研修計画書'!M35="","",'03_(教－１)研修計画書'!M35)</f>
        <v/>
      </c>
      <c r="Q37" s="690"/>
      <c r="R37" s="690"/>
      <c r="S37" s="370" t="str">
        <f t="shared" si="2"/>
        <v/>
      </c>
      <c r="T37" s="691"/>
      <c r="U37" s="698" t="str">
        <f t="shared" si="3"/>
        <v>未受講</v>
      </c>
      <c r="V37" s="699"/>
      <c r="W37" s="74"/>
      <c r="X37" t="str">
        <f>IF(AND(OR(U29="",U29=$Y$28),OR(U30="",U30=$Y$28),OR(U31="",U31=$Y$28),OR(U32="",U32=$Y$28),OR(U33="",U33=$Y$28),OR(U34="",U34=$Y$28),OR(U35="",U35=$Y$28),OR(U36="",U36=$Y$28),OR(U37="",U37=$Y$28)),$Y$28,$X$28)</f>
        <v>未受講</v>
      </c>
      <c r="Y37">
        <f t="shared" si="1"/>
        <v>0</v>
      </c>
      <c r="Z37" t="s">
        <v>269</v>
      </c>
      <c r="AA37">
        <f t="shared" si="4"/>
        <v>1</v>
      </c>
      <c r="AB37" t="str">
        <f t="shared" si="5"/>
        <v>学習指導に関するレポート　</v>
      </c>
    </row>
    <row r="38" spans="2:28" ht="24.95" customHeight="1" x14ac:dyDescent="0.4">
      <c r="B38" s="694" t="s">
        <v>152</v>
      </c>
      <c r="C38" s="695"/>
      <c r="D38" s="711" t="s">
        <v>153</v>
      </c>
      <c r="E38" s="711"/>
      <c r="F38" s="711"/>
      <c r="G38" s="711"/>
      <c r="H38" s="711"/>
      <c r="I38" s="713">
        <f>IF(T15="ⅰ","",1)</f>
        <v>1</v>
      </c>
      <c r="J38" s="713"/>
      <c r="K38" s="713" t="str">
        <f>IF(AND(OR($T$14="ⅲ",$T$14="ⅱ",$T$15="ⅲ",$T$15="ⅱ"),$Y$17=1),$AA$17,IF(AND(OR($T$14="ⅲ",$T$15="ⅲ"),COUNT($Y$18:$Y$20)&gt;=1),$AA$18,""))</f>
        <v/>
      </c>
      <c r="L38" s="713"/>
      <c r="M38" s="715"/>
      <c r="N38" s="715"/>
      <c r="O38" s="715"/>
      <c r="P38" s="716" t="str">
        <f>IF('03_(教－１)研修計画書'!M36="","",'03_(教－１)研修計画書'!M36)</f>
        <v/>
      </c>
      <c r="Q38" s="716"/>
      <c r="R38" s="716"/>
      <c r="S38" s="368" t="str">
        <f t="shared" si="2"/>
        <v/>
      </c>
      <c r="T38" s="714"/>
      <c r="U38" s="717" t="str">
        <f t="shared" si="3"/>
        <v>未受講</v>
      </c>
      <c r="V38" s="718"/>
      <c r="W38" s="74"/>
      <c r="Y38">
        <f t="shared" si="1"/>
        <v>0</v>
      </c>
      <c r="Z38" t="s">
        <v>270</v>
      </c>
      <c r="AA38">
        <f t="shared" si="4"/>
        <v>1</v>
      </c>
      <c r="AB38" t="str">
        <f t="shared" si="5"/>
        <v>教育相談等に関する研修Ａ　</v>
      </c>
    </row>
    <row r="39" spans="2:28" ht="24.95" customHeight="1" x14ac:dyDescent="0.4">
      <c r="B39" s="696"/>
      <c r="C39" s="696"/>
      <c r="D39" s="700" t="s">
        <v>154</v>
      </c>
      <c r="E39" s="700"/>
      <c r="F39" s="700"/>
      <c r="G39" s="700"/>
      <c r="H39" s="700"/>
      <c r="I39" s="701" t="str">
        <f>IF(T15="ⅰ",1,"")</f>
        <v/>
      </c>
      <c r="J39" s="701"/>
      <c r="K39" s="703"/>
      <c r="L39" s="703"/>
      <c r="M39" s="702"/>
      <c r="N39" s="702"/>
      <c r="O39" s="702"/>
      <c r="P39" s="703" t="str">
        <f>IF('03_(教－１)研修計画書'!M37="","",'03_(教－１)研修計画書'!M37)</f>
        <v/>
      </c>
      <c r="Q39" s="703"/>
      <c r="R39" s="703"/>
      <c r="S39" s="351" t="str">
        <f t="shared" si="2"/>
        <v/>
      </c>
      <c r="T39" s="704"/>
      <c r="U39" s="698" t="str">
        <f t="shared" si="3"/>
        <v/>
      </c>
      <c r="V39" s="699"/>
      <c r="W39" s="74"/>
      <c r="Y39">
        <f t="shared" si="1"/>
        <v>0</v>
      </c>
      <c r="Z39" t="s">
        <v>271</v>
      </c>
      <c r="AA39" t="str">
        <f t="shared" si="4"/>
        <v/>
      </c>
      <c r="AB39" t="str">
        <f t="shared" si="5"/>
        <v/>
      </c>
    </row>
    <row r="40" spans="2:28" ht="24.95" customHeight="1" x14ac:dyDescent="0.4">
      <c r="B40" s="697"/>
      <c r="C40" s="697"/>
      <c r="D40" s="721" t="s">
        <v>155</v>
      </c>
      <c r="E40" s="721"/>
      <c r="F40" s="721"/>
      <c r="G40" s="721"/>
      <c r="H40" s="721"/>
      <c r="I40" s="688">
        <f>IF(T15="ⅲ","",2)</f>
        <v>2</v>
      </c>
      <c r="J40" s="688"/>
      <c r="K40" s="688" t="str">
        <f>IF(T15="ⅲ","",IF(AND(T15="ⅱ",Y17=1),2,""))</f>
        <v/>
      </c>
      <c r="L40" s="688"/>
      <c r="M40" s="689"/>
      <c r="N40" s="689"/>
      <c r="O40" s="689"/>
      <c r="P40" s="690" t="str">
        <f>IF('03_(教－１)研修計画書'!M38="","",'03_(教－１)研修計画書'!M38)</f>
        <v/>
      </c>
      <c r="Q40" s="690"/>
      <c r="R40" s="690"/>
      <c r="S40" s="370" t="str">
        <f t="shared" si="2"/>
        <v/>
      </c>
      <c r="T40" s="691"/>
      <c r="U40" s="719" t="str">
        <f t="shared" si="3"/>
        <v>未受講</v>
      </c>
      <c r="V40" s="720"/>
      <c r="W40" s="74"/>
      <c r="X40" t="str">
        <f>IF(AND(OR(U38="",U38=$Y$28),OR(U39="",U39=$Y$28),OR(U40="",U40=$Y$28)),$Y$28,$X$28)</f>
        <v>未受講</v>
      </c>
      <c r="Y40">
        <f t="shared" si="1"/>
        <v>0</v>
      </c>
      <c r="Z40" t="s">
        <v>272</v>
      </c>
      <c r="AA40">
        <f t="shared" si="4"/>
        <v>1</v>
      </c>
      <c r="AB40" t="str">
        <f t="shared" si="5"/>
        <v>生活指導・進路指導等に関するレポート　</v>
      </c>
    </row>
    <row r="41" spans="2:28" ht="24.95" customHeight="1" x14ac:dyDescent="0.4">
      <c r="B41" s="694" t="s">
        <v>156</v>
      </c>
      <c r="C41" s="695"/>
      <c r="D41" s="711" t="s">
        <v>386</v>
      </c>
      <c r="E41" s="711"/>
      <c r="F41" s="711"/>
      <c r="G41" s="711"/>
      <c r="H41" s="711"/>
      <c r="I41" s="712">
        <f>IF('03_(教－１)研修計画書'!I39="","",'03_(教－１)研修計画書'!I39)</f>
        <v>4</v>
      </c>
      <c r="J41" s="712"/>
      <c r="K41" s="713" t="str">
        <f>IF(AND(OR($T$14="ⅲ",$T$14="ⅱ",$T$15="ⅲ",$T$15="ⅱ"),$Y$17=1),$AB$17,IF(AND(OR($T$14="ⅲ",$T$15="ⅲ"),COUNT($Y$18:$Y$20)&gt;=1),$AB$18,""))</f>
        <v/>
      </c>
      <c r="L41" s="713"/>
      <c r="M41" s="713">
        <f>SUM(Q52:S57)</f>
        <v>0</v>
      </c>
      <c r="N41" s="713"/>
      <c r="O41" s="713"/>
      <c r="P41" s="713">
        <f>SUM(T52:V57)</f>
        <v>0</v>
      </c>
      <c r="Q41" s="713"/>
      <c r="R41" s="713"/>
      <c r="S41" s="368">
        <f t="shared" ref="S41" si="6">IF(AND(K41="",M41="",P41=""),"",SUM(K41:R41))</f>
        <v>0</v>
      </c>
      <c r="T41" s="714"/>
      <c r="U41" s="658" t="str">
        <f>IF(COUNT(I41)=0,"回数未入力",IF(I41&lt;=S41,Y28,X28))</f>
        <v>未受講</v>
      </c>
      <c r="V41" s="659"/>
      <c r="W41" s="74"/>
      <c r="Y41">
        <f t="shared" si="1"/>
        <v>0</v>
      </c>
      <c r="Z41" t="s">
        <v>224</v>
      </c>
      <c r="AA41">
        <f>IF(OR($U41="",$U41=$Y$28),"",1)</f>
        <v>1</v>
      </c>
      <c r="AB41" t="str">
        <f>IF($AA41=1,$Z41&amp;I41-S41&amp;"回不足　","")</f>
        <v>選択研修4回不足　</v>
      </c>
    </row>
    <row r="42" spans="2:28" ht="24.95" customHeight="1" x14ac:dyDescent="0.4">
      <c r="B42" s="696"/>
      <c r="C42" s="696"/>
      <c r="D42" s="700" t="s">
        <v>157</v>
      </c>
      <c r="E42" s="700"/>
      <c r="F42" s="700"/>
      <c r="G42" s="700"/>
      <c r="H42" s="700"/>
      <c r="I42" s="701">
        <v>1</v>
      </c>
      <c r="J42" s="701"/>
      <c r="K42" s="705"/>
      <c r="L42" s="706"/>
      <c r="M42" s="702"/>
      <c r="N42" s="702"/>
      <c r="O42" s="702"/>
      <c r="P42" s="703" t="str">
        <f>IF('03_(教－１)研修計画書'!M40="","",'03_(教－１)研修計画書'!M40)</f>
        <v/>
      </c>
      <c r="Q42" s="703"/>
      <c r="R42" s="703"/>
      <c r="S42" s="351" t="str">
        <f t="shared" ref="S42:S44" si="7">IF(AND(K42="",M42="",P42=""),"",Y42)</f>
        <v/>
      </c>
      <c r="T42" s="704"/>
      <c r="U42" s="698" t="str">
        <f t="shared" ref="U42:U44" si="8">IF(I42="","",IF(I42&gt;Y42,$X$28,$Y$28))</f>
        <v>未受講</v>
      </c>
      <c r="V42" s="699"/>
      <c r="W42" s="74"/>
      <c r="Y42">
        <f t="shared" si="1"/>
        <v>0</v>
      </c>
      <c r="Z42" t="s">
        <v>273</v>
      </c>
      <c r="AA42">
        <f t="shared" si="4"/>
        <v>1</v>
      </c>
      <c r="AB42" t="str">
        <f t="shared" si="5"/>
        <v>人権教育と新たな教育課題　</v>
      </c>
    </row>
    <row r="43" spans="2:28" ht="24.95" customHeight="1" x14ac:dyDescent="0.4">
      <c r="B43" s="696"/>
      <c r="C43" s="696"/>
      <c r="D43" s="700" t="s">
        <v>274</v>
      </c>
      <c r="E43" s="700"/>
      <c r="F43" s="700"/>
      <c r="G43" s="700"/>
      <c r="H43" s="700"/>
      <c r="I43" s="701">
        <v>1</v>
      </c>
      <c r="J43" s="701"/>
      <c r="K43" s="707"/>
      <c r="L43" s="708"/>
      <c r="M43" s="702"/>
      <c r="N43" s="702"/>
      <c r="O43" s="702"/>
      <c r="P43" s="703" t="str">
        <f>IF('03_(教－１)研修計画書'!M41="","",'03_(教－１)研修計画書'!M41)</f>
        <v/>
      </c>
      <c r="Q43" s="703"/>
      <c r="R43" s="703"/>
      <c r="S43" s="351" t="str">
        <f t="shared" si="7"/>
        <v/>
      </c>
      <c r="T43" s="704"/>
      <c r="U43" s="698" t="str">
        <f t="shared" si="8"/>
        <v>未受講</v>
      </c>
      <c r="V43" s="699"/>
      <c r="W43" s="74"/>
      <c r="Y43">
        <f t="shared" si="1"/>
        <v>0</v>
      </c>
      <c r="Z43" t="s">
        <v>275</v>
      </c>
      <c r="AA43">
        <f t="shared" si="4"/>
        <v>1</v>
      </c>
      <c r="AB43" t="str">
        <f t="shared" si="5"/>
        <v>服務と新たな教育課題　</v>
      </c>
    </row>
    <row r="44" spans="2:28" ht="24.95" customHeight="1" thickBot="1" x14ac:dyDescent="0.45">
      <c r="B44" s="697"/>
      <c r="C44" s="697"/>
      <c r="D44" s="687" t="s">
        <v>90</v>
      </c>
      <c r="E44" s="687"/>
      <c r="F44" s="687"/>
      <c r="G44" s="687"/>
      <c r="H44" s="687"/>
      <c r="I44" s="688">
        <v>1</v>
      </c>
      <c r="J44" s="688"/>
      <c r="K44" s="709"/>
      <c r="L44" s="710"/>
      <c r="M44" s="689"/>
      <c r="N44" s="689"/>
      <c r="O44" s="689"/>
      <c r="P44" s="690" t="str">
        <f>IF('03_(教－１)研修計画書'!M42="","",'03_(教－１)研修計画書'!M42)</f>
        <v/>
      </c>
      <c r="Q44" s="690"/>
      <c r="R44" s="690"/>
      <c r="S44" s="370" t="str">
        <f t="shared" si="7"/>
        <v/>
      </c>
      <c r="T44" s="691"/>
      <c r="U44" s="692" t="str">
        <f t="shared" si="8"/>
        <v>未受講</v>
      </c>
      <c r="V44" s="693"/>
      <c r="W44" s="74"/>
      <c r="X44" t="str">
        <f>IF(AND(OR(U41="",U41=$Y$28),OR(U42="",U42=$Y$28),OR(U43="",U43=$Y$28),OR(U44="",U44=$Y$28)),$Y$28,$X$28)</f>
        <v>未受講</v>
      </c>
      <c r="Y44">
        <f t="shared" si="1"/>
        <v>0</v>
      </c>
      <c r="Z44" t="s">
        <v>276</v>
      </c>
      <c r="AA44">
        <f t="shared" si="4"/>
        <v>1</v>
      </c>
      <c r="AB44" t="str">
        <f t="shared" si="5"/>
        <v>教育法規と新たな教育課題　</v>
      </c>
    </row>
    <row r="45" spans="2:28" ht="24.95" customHeight="1" thickTop="1" x14ac:dyDescent="0.4">
      <c r="B45" s="42"/>
      <c r="C45" s="42"/>
      <c r="D45" s="42"/>
      <c r="E45" s="42"/>
      <c r="F45" s="42"/>
      <c r="G45" s="42"/>
      <c r="H45" s="42"/>
      <c r="I45" s="42"/>
      <c r="J45" s="42"/>
      <c r="K45" s="42"/>
      <c r="L45" s="42"/>
      <c r="M45" s="598" t="s">
        <v>333</v>
      </c>
      <c r="N45" s="598"/>
      <c r="O45" s="598"/>
      <c r="P45" s="598"/>
      <c r="Q45" s="598"/>
      <c r="R45" s="598"/>
      <c r="S45" s="598"/>
      <c r="T45" s="598"/>
      <c r="U45" s="680" t="str">
        <f>IF(OR(X37=X28,X40=X28,X44=X28),X45,Y45)</f>
        <v>未修了</v>
      </c>
      <c r="V45" s="681"/>
      <c r="W45" s="42"/>
      <c r="X45" t="s">
        <v>334</v>
      </c>
      <c r="Y45" t="s">
        <v>335</v>
      </c>
    </row>
    <row r="46" spans="2:28" ht="24.95" customHeight="1" thickBot="1" x14ac:dyDescent="0.45">
      <c r="B46" s="42" t="s">
        <v>388</v>
      </c>
      <c r="C46" s="42"/>
      <c r="D46" s="42"/>
      <c r="E46" s="42"/>
      <c r="F46" s="42"/>
      <c r="G46" s="42"/>
      <c r="H46" s="42"/>
      <c r="I46" s="42"/>
      <c r="J46" s="42"/>
      <c r="K46" s="42"/>
      <c r="L46" s="42"/>
      <c r="M46" s="42"/>
      <c r="N46" s="42"/>
      <c r="O46" s="42"/>
      <c r="P46" s="42"/>
      <c r="Q46" s="42"/>
      <c r="R46" s="42"/>
      <c r="S46" s="42"/>
      <c r="T46" s="42"/>
      <c r="U46" s="682"/>
      <c r="V46" s="683"/>
      <c r="W46" s="42"/>
    </row>
    <row r="47" spans="2:28" ht="19.5" thickTop="1" x14ac:dyDescent="0.4">
      <c r="B47" s="401" t="s">
        <v>277</v>
      </c>
      <c r="C47" s="401"/>
      <c r="D47" s="401"/>
      <c r="E47" s="401" t="s">
        <v>278</v>
      </c>
      <c r="F47" s="401"/>
      <c r="G47" s="401"/>
      <c r="H47" s="401"/>
      <c r="I47" s="401"/>
      <c r="J47" s="401"/>
      <c r="K47" s="401" t="s">
        <v>279</v>
      </c>
      <c r="L47" s="401"/>
      <c r="M47" s="401"/>
      <c r="N47" s="401"/>
      <c r="O47" s="401"/>
      <c r="P47" s="401"/>
      <c r="Q47" s="42"/>
      <c r="R47" s="42"/>
      <c r="S47" s="42"/>
      <c r="T47" s="42"/>
      <c r="U47" s="42"/>
      <c r="V47" s="42"/>
      <c r="W47" s="42"/>
    </row>
    <row r="48" spans="2:28" ht="30" customHeight="1" x14ac:dyDescent="0.4">
      <c r="B48" s="684"/>
      <c r="C48" s="685"/>
      <c r="D48" s="685"/>
      <c r="E48" s="686"/>
      <c r="F48" s="686"/>
      <c r="G48" s="686"/>
      <c r="H48" s="686"/>
      <c r="I48" s="686"/>
      <c r="J48" s="686"/>
      <c r="K48" s="685"/>
      <c r="L48" s="685"/>
      <c r="M48" s="685"/>
      <c r="N48" s="685"/>
      <c r="O48" s="685"/>
      <c r="P48" s="685"/>
      <c r="Q48" s="42"/>
      <c r="R48" s="42"/>
      <c r="S48" s="42"/>
      <c r="T48" s="42"/>
      <c r="U48" s="42"/>
      <c r="V48" s="42"/>
      <c r="W48" s="42"/>
      <c r="Y48" t="s">
        <v>280</v>
      </c>
    </row>
    <row r="49" spans="2:41" x14ac:dyDescent="0.4">
      <c r="B49" s="42"/>
      <c r="C49" s="42"/>
      <c r="D49" s="42"/>
      <c r="E49" s="42"/>
      <c r="F49" s="42"/>
      <c r="G49" s="42"/>
      <c r="H49" s="42"/>
      <c r="I49" s="42"/>
      <c r="J49" s="42"/>
      <c r="K49" s="42"/>
      <c r="L49" s="42"/>
      <c r="M49" s="42"/>
      <c r="N49" s="42"/>
      <c r="O49" s="42"/>
      <c r="P49" s="42"/>
      <c r="Q49" s="42"/>
      <c r="R49" s="42"/>
      <c r="S49" s="42"/>
      <c r="T49" s="42"/>
      <c r="U49" s="42"/>
      <c r="V49" s="42"/>
      <c r="W49" s="42"/>
      <c r="Y49" t="s">
        <v>281</v>
      </c>
    </row>
    <row r="50" spans="2:41" x14ac:dyDescent="0.4">
      <c r="B50" s="42" t="s">
        <v>387</v>
      </c>
      <c r="C50" s="42"/>
      <c r="D50" s="42"/>
      <c r="E50" s="42"/>
      <c r="F50" s="42"/>
      <c r="G50" s="42"/>
      <c r="H50" s="42"/>
      <c r="I50" s="42"/>
      <c r="J50" s="42"/>
      <c r="K50" s="42"/>
      <c r="L50" s="42"/>
      <c r="M50" s="42"/>
      <c r="N50" s="42"/>
      <c r="O50" s="42"/>
      <c r="P50" s="42"/>
      <c r="Q50" s="42"/>
      <c r="R50" s="42"/>
      <c r="S50" s="42"/>
      <c r="T50" s="42"/>
      <c r="U50" s="42"/>
      <c r="V50" s="42"/>
      <c r="W50" s="42"/>
      <c r="Y50" t="s">
        <v>418</v>
      </c>
    </row>
    <row r="51" spans="2:41" x14ac:dyDescent="0.4">
      <c r="B51" s="401" t="s">
        <v>277</v>
      </c>
      <c r="C51" s="401"/>
      <c r="D51" s="401"/>
      <c r="E51" s="402" t="s">
        <v>419</v>
      </c>
      <c r="F51" s="657"/>
      <c r="G51" s="402" t="s">
        <v>278</v>
      </c>
      <c r="H51" s="656"/>
      <c r="I51" s="656"/>
      <c r="J51" s="656"/>
      <c r="K51" s="656"/>
      <c r="L51" s="657"/>
      <c r="M51" s="402" t="s">
        <v>279</v>
      </c>
      <c r="N51" s="656"/>
      <c r="O51" s="656"/>
      <c r="P51" s="657"/>
      <c r="Q51" s="401" t="s">
        <v>259</v>
      </c>
      <c r="R51" s="401"/>
      <c r="S51" s="401"/>
      <c r="T51" s="401" t="s">
        <v>142</v>
      </c>
      <c r="U51" s="401"/>
      <c r="V51" s="401"/>
      <c r="W51" s="42"/>
      <c r="Y51" t="s">
        <v>282</v>
      </c>
    </row>
    <row r="52" spans="2:41" ht="30" customHeight="1" x14ac:dyDescent="0.4">
      <c r="B52" s="675"/>
      <c r="C52" s="676"/>
      <c r="D52" s="676"/>
      <c r="E52" s="677"/>
      <c r="F52" s="679"/>
      <c r="G52" s="677"/>
      <c r="H52" s="678"/>
      <c r="I52" s="678"/>
      <c r="J52" s="678"/>
      <c r="K52" s="678"/>
      <c r="L52" s="679"/>
      <c r="M52" s="662"/>
      <c r="N52" s="663"/>
      <c r="O52" s="663"/>
      <c r="P52" s="664"/>
      <c r="Q52" s="676"/>
      <c r="R52" s="676"/>
      <c r="S52" s="676"/>
      <c r="T52" s="359"/>
      <c r="U52" s="359"/>
      <c r="V52" s="359"/>
      <c r="W52" s="42"/>
      <c r="Y52" t="s">
        <v>283</v>
      </c>
    </row>
    <row r="53" spans="2:41" ht="30" customHeight="1" x14ac:dyDescent="0.4">
      <c r="B53" s="668"/>
      <c r="C53" s="668"/>
      <c r="D53" s="668"/>
      <c r="E53" s="669"/>
      <c r="F53" s="671"/>
      <c r="G53" s="669"/>
      <c r="H53" s="670"/>
      <c r="I53" s="670"/>
      <c r="J53" s="670"/>
      <c r="K53" s="670"/>
      <c r="L53" s="671"/>
      <c r="M53" s="641"/>
      <c r="N53" s="642"/>
      <c r="O53" s="642"/>
      <c r="P53" s="643"/>
      <c r="Q53" s="668"/>
      <c r="R53" s="668"/>
      <c r="S53" s="668"/>
      <c r="T53" s="521"/>
      <c r="U53" s="521"/>
      <c r="V53" s="521"/>
      <c r="W53" s="42"/>
      <c r="Y53" t="s">
        <v>284</v>
      </c>
    </row>
    <row r="54" spans="2:41" ht="30" customHeight="1" x14ac:dyDescent="0.4">
      <c r="B54" s="668"/>
      <c r="C54" s="668"/>
      <c r="D54" s="668"/>
      <c r="E54" s="669"/>
      <c r="F54" s="671"/>
      <c r="G54" s="669"/>
      <c r="H54" s="670"/>
      <c r="I54" s="670"/>
      <c r="J54" s="670"/>
      <c r="K54" s="670"/>
      <c r="L54" s="671"/>
      <c r="M54" s="641"/>
      <c r="N54" s="642"/>
      <c r="O54" s="642"/>
      <c r="P54" s="643"/>
      <c r="Q54" s="668"/>
      <c r="R54" s="668"/>
      <c r="S54" s="668"/>
      <c r="T54" s="521"/>
      <c r="U54" s="521"/>
      <c r="V54" s="521"/>
      <c r="W54" s="42"/>
      <c r="Y54" t="s">
        <v>285</v>
      </c>
    </row>
    <row r="55" spans="2:41" ht="30" customHeight="1" x14ac:dyDescent="0.4">
      <c r="B55" s="668"/>
      <c r="C55" s="668"/>
      <c r="D55" s="668"/>
      <c r="E55" s="669"/>
      <c r="F55" s="671"/>
      <c r="G55" s="669"/>
      <c r="H55" s="670"/>
      <c r="I55" s="670"/>
      <c r="J55" s="670"/>
      <c r="K55" s="670"/>
      <c r="L55" s="671"/>
      <c r="M55" s="641"/>
      <c r="N55" s="642"/>
      <c r="O55" s="642"/>
      <c r="P55" s="643"/>
      <c r="Q55" s="668"/>
      <c r="R55" s="668"/>
      <c r="S55" s="668"/>
      <c r="T55" s="521"/>
      <c r="U55" s="521"/>
      <c r="V55" s="521"/>
      <c r="W55" s="42"/>
      <c r="Y55" t="s">
        <v>286</v>
      </c>
    </row>
    <row r="56" spans="2:41" ht="30" customHeight="1" x14ac:dyDescent="0.4">
      <c r="B56" s="668"/>
      <c r="C56" s="668"/>
      <c r="D56" s="668"/>
      <c r="E56" s="669"/>
      <c r="F56" s="671"/>
      <c r="G56" s="669"/>
      <c r="H56" s="670"/>
      <c r="I56" s="670"/>
      <c r="J56" s="670"/>
      <c r="K56" s="670"/>
      <c r="L56" s="671"/>
      <c r="M56" s="641"/>
      <c r="N56" s="642"/>
      <c r="O56" s="642"/>
      <c r="P56" s="643"/>
      <c r="Q56" s="668"/>
      <c r="R56" s="668"/>
      <c r="S56" s="668"/>
      <c r="T56" s="521"/>
      <c r="U56" s="521"/>
      <c r="V56" s="521"/>
      <c r="W56" s="42"/>
      <c r="Y56" t="s">
        <v>287</v>
      </c>
    </row>
    <row r="57" spans="2:41" ht="30" customHeight="1" x14ac:dyDescent="0.4">
      <c r="B57" s="666"/>
      <c r="C57" s="666"/>
      <c r="D57" s="666"/>
      <c r="E57" s="672"/>
      <c r="F57" s="674"/>
      <c r="G57" s="672"/>
      <c r="H57" s="673"/>
      <c r="I57" s="673"/>
      <c r="J57" s="673"/>
      <c r="K57" s="673"/>
      <c r="L57" s="674"/>
      <c r="M57" s="630"/>
      <c r="N57" s="631"/>
      <c r="O57" s="631"/>
      <c r="P57" s="632"/>
      <c r="Q57" s="666"/>
      <c r="R57" s="666"/>
      <c r="S57" s="666"/>
      <c r="T57" s="667"/>
      <c r="U57" s="667"/>
      <c r="V57" s="667"/>
      <c r="W57" s="42"/>
      <c r="Y57" t="s">
        <v>288</v>
      </c>
    </row>
    <row r="58" spans="2:41" x14ac:dyDescent="0.4">
      <c r="B58" s="42"/>
      <c r="C58" s="42"/>
      <c r="D58" s="42"/>
      <c r="E58" s="42"/>
      <c r="F58" s="42"/>
      <c r="G58" s="42"/>
      <c r="H58" s="42"/>
      <c r="I58" s="42"/>
      <c r="J58" s="42"/>
      <c r="K58" s="42"/>
      <c r="L58" s="42"/>
      <c r="M58" s="42"/>
      <c r="N58" s="42"/>
      <c r="O58" s="42"/>
      <c r="P58" s="42"/>
      <c r="Q58" s="42"/>
      <c r="R58" s="42"/>
      <c r="S58" s="42"/>
      <c r="T58" s="42"/>
      <c r="U58" s="42"/>
      <c r="V58" s="42"/>
      <c r="W58" s="42"/>
      <c r="Y58" s="74" t="s">
        <v>289</v>
      </c>
      <c r="Z58" s="74"/>
      <c r="AA58" s="74"/>
      <c r="AB58" s="74"/>
      <c r="AC58" s="74"/>
      <c r="AD58" s="655" t="s">
        <v>290</v>
      </c>
      <c r="AE58" s="655"/>
      <c r="AF58" s="655"/>
      <c r="AG58" s="655"/>
      <c r="AH58" s="655"/>
      <c r="AI58" s="655"/>
      <c r="AJ58" s="655" t="s">
        <v>291</v>
      </c>
      <c r="AK58" s="655"/>
      <c r="AL58" s="655"/>
      <c r="AM58" s="655"/>
      <c r="AN58" s="655"/>
      <c r="AO58" s="655"/>
    </row>
    <row r="59" spans="2:41" x14ac:dyDescent="0.4">
      <c r="B59" s="42" t="s">
        <v>160</v>
      </c>
      <c r="C59" s="42"/>
      <c r="D59" s="42"/>
      <c r="E59" s="42"/>
      <c r="F59" s="42"/>
      <c r="G59" s="42"/>
      <c r="H59" s="42"/>
      <c r="I59" s="42"/>
      <c r="J59" s="42"/>
      <c r="K59" s="42"/>
      <c r="L59" s="42"/>
      <c r="M59" s="42"/>
      <c r="N59" s="42"/>
      <c r="O59" s="42"/>
      <c r="P59" s="42"/>
      <c r="Q59" s="42"/>
      <c r="R59" s="42"/>
      <c r="S59" s="42"/>
      <c r="T59" s="42"/>
      <c r="U59" s="42"/>
      <c r="V59" s="42"/>
      <c r="W59" s="42"/>
      <c r="Y59" s="74"/>
      <c r="Z59" s="74"/>
      <c r="AA59" s="74"/>
      <c r="AB59" s="74"/>
      <c r="AC59" s="74"/>
      <c r="AD59" s="75"/>
      <c r="AE59" s="75"/>
      <c r="AF59" s="75"/>
      <c r="AG59" s="75"/>
      <c r="AH59" s="75"/>
      <c r="AI59" s="75"/>
      <c r="AJ59" s="75"/>
      <c r="AK59" s="75"/>
      <c r="AL59" s="75"/>
      <c r="AM59" s="75"/>
      <c r="AN59" s="75"/>
      <c r="AO59" s="75"/>
    </row>
    <row r="60" spans="2:41" x14ac:dyDescent="0.4">
      <c r="B60" s="402" t="s">
        <v>138</v>
      </c>
      <c r="C60" s="656"/>
      <c r="D60" s="656"/>
      <c r="E60" s="656"/>
      <c r="F60" s="656"/>
      <c r="G60" s="656"/>
      <c r="H60" s="657"/>
      <c r="I60" s="402" t="s">
        <v>292</v>
      </c>
      <c r="J60" s="657"/>
      <c r="K60" s="402" t="s">
        <v>293</v>
      </c>
      <c r="L60" s="657"/>
      <c r="M60" s="402" t="s">
        <v>294</v>
      </c>
      <c r="N60" s="656"/>
      <c r="O60" s="657"/>
      <c r="P60" s="402" t="s">
        <v>336</v>
      </c>
      <c r="Q60" s="656"/>
      <c r="R60" s="657"/>
      <c r="S60" s="402" t="s">
        <v>295</v>
      </c>
      <c r="T60" s="657"/>
      <c r="U60" s="402" t="s">
        <v>330</v>
      </c>
      <c r="V60" s="657"/>
      <c r="W60" s="42"/>
      <c r="Y60" s="74" t="s">
        <v>5</v>
      </c>
      <c r="Z60" s="74" t="s">
        <v>4</v>
      </c>
      <c r="AA60" s="74" t="s">
        <v>296</v>
      </c>
      <c r="AB60" s="74" t="s">
        <v>297</v>
      </c>
      <c r="AC60" s="74" t="s">
        <v>298</v>
      </c>
      <c r="AD60" s="74" t="s">
        <v>32</v>
      </c>
      <c r="AE60" s="74" t="s">
        <v>33</v>
      </c>
      <c r="AF60" s="74" t="s">
        <v>34</v>
      </c>
      <c r="AG60" s="74" t="s">
        <v>35</v>
      </c>
      <c r="AH60" s="74" t="s">
        <v>36</v>
      </c>
      <c r="AI60" s="74" t="s">
        <v>25</v>
      </c>
      <c r="AJ60" s="74" t="s">
        <v>32</v>
      </c>
      <c r="AK60" s="74" t="s">
        <v>33</v>
      </c>
      <c r="AL60" s="74" t="s">
        <v>34</v>
      </c>
      <c r="AM60" s="74" t="s">
        <v>35</v>
      </c>
      <c r="AN60" s="74" t="s">
        <v>36</v>
      </c>
      <c r="AO60" s="74" t="s">
        <v>25</v>
      </c>
    </row>
    <row r="61" spans="2:41" ht="30" customHeight="1" x14ac:dyDescent="0.4">
      <c r="B61" s="619" t="s">
        <v>38</v>
      </c>
      <c r="C61" s="620"/>
      <c r="D61" s="620"/>
      <c r="E61" s="620"/>
      <c r="F61" s="620"/>
      <c r="G61" s="620"/>
      <c r="H61" s="621"/>
      <c r="I61" s="394" t="str">
        <f t="shared" ref="I61:I71" si="9">IF($I$14=$Y$60,$Y61,IF($I$14=$Z$60,$Z61,""))</f>
        <v/>
      </c>
      <c r="J61" s="520"/>
      <c r="K61" s="660"/>
      <c r="L61" s="661"/>
      <c r="M61" s="662"/>
      <c r="N61" s="663"/>
      <c r="O61" s="664"/>
      <c r="P61" s="660" t="str">
        <f>IF('03_(教－１)研修計画書'!E55=0,"",'03_(教－１)研修計画書'!E55)</f>
        <v/>
      </c>
      <c r="Q61" s="665"/>
      <c r="R61" s="661"/>
      <c r="S61" s="394">
        <f>SUM(K61:R61)</f>
        <v>0</v>
      </c>
      <c r="T61" s="520"/>
      <c r="U61" s="658" t="str">
        <f>IF(AND($I$14="主任教諭",$S61&gt;=$AA61),Y73,IF(AND($I$14="教諭",$S61&gt;=$AB61),Y73,Z73))</f>
        <v>未受講</v>
      </c>
      <c r="V61" s="659"/>
      <c r="W61" s="42"/>
      <c r="Y61" s="76">
        <v>6</v>
      </c>
      <c r="Z61" s="76">
        <v>6</v>
      </c>
      <c r="AA61" s="74">
        <v>6</v>
      </c>
      <c r="AB61" s="74">
        <v>6</v>
      </c>
      <c r="AC61" s="74">
        <f t="shared" ref="AC61:AC71" si="10">IF($I$14=$Y$60,$AA61,$AB61)</f>
        <v>6</v>
      </c>
      <c r="AD61" s="74" t="str">
        <f>Y17</f>
        <v/>
      </c>
      <c r="AE61" s="74" t="str">
        <f>Y18</f>
        <v/>
      </c>
      <c r="AF61" s="74" t="str">
        <f>Y19</f>
        <v/>
      </c>
      <c r="AG61" s="74" t="str">
        <f>Y20</f>
        <v/>
      </c>
      <c r="AH61" s="74" t="str">
        <f>Y21</f>
        <v/>
      </c>
      <c r="AI61" s="74" t="str">
        <f>Y22</f>
        <v/>
      </c>
      <c r="AJ61" s="74" t="str">
        <f>Y17</f>
        <v/>
      </c>
      <c r="AK61" s="74" t="str">
        <f>Y18</f>
        <v/>
      </c>
      <c r="AL61" s="74" t="str">
        <f>Y19</f>
        <v/>
      </c>
      <c r="AM61" s="74" t="str">
        <f>Y20</f>
        <v/>
      </c>
      <c r="AN61" s="74" t="str">
        <f>Y21</f>
        <v/>
      </c>
      <c r="AO61" s="74" t="str">
        <f>Y22</f>
        <v/>
      </c>
    </row>
    <row r="62" spans="2:41" ht="29.25" customHeight="1" x14ac:dyDescent="0.4">
      <c r="B62" s="645" t="s">
        <v>14</v>
      </c>
      <c r="C62" s="646" t="s">
        <v>337</v>
      </c>
      <c r="D62" s="646"/>
      <c r="E62" s="93" t="s">
        <v>338</v>
      </c>
      <c r="F62" s="647"/>
      <c r="G62" s="648"/>
      <c r="H62" s="649"/>
      <c r="I62" s="650" t="str">
        <f>IF($I$14=$Y$60,$Y62,IF($I$14=$Z$60,$Z62,""))</f>
        <v/>
      </c>
      <c r="J62" s="651"/>
      <c r="K62" s="361" t="str">
        <f>IF(AND(OR($T$14="ⅲ",$T$14="ⅱ",$T$15="ⅲ",$T$15="ⅱ"),OR($AD$61=1,$AJ$61=1)),IF($I$14=$Y$60,$AD62,$AJ62),IF(AND(OR($T$14="ⅲ",$T$15="ⅲ"),SUM($AE$61:$AG$61,$AK$61:$AM$61)&gt;=1),IF($I$14=$Y$60,$AE62,$AK62),""))</f>
        <v/>
      </c>
      <c r="L62" s="522"/>
      <c r="M62" s="641"/>
      <c r="N62" s="642"/>
      <c r="O62" s="643"/>
      <c r="P62" s="639" t="str">
        <f>IF('03_(教－１)研修計画書'!E59=0,"",'03_(教－１)研修計画書'!E59)</f>
        <v/>
      </c>
      <c r="Q62" s="644"/>
      <c r="R62" s="640"/>
      <c r="S62" s="361">
        <f>SUM(K62:R65)</f>
        <v>0</v>
      </c>
      <c r="T62" s="522"/>
      <c r="U62" s="628" t="str">
        <f>IF(OR(COUNT($K$62)=1,AND($I$14="主任教諭",$S62&gt;=$AA62,SUM(M62:R62)&gt;=3,SUM(M63:R63)&gt;=3,SUM(M64:R64)&gt;=3)),Y73,IF(AND($I$14="教諭",$S62&gt;=$AB62,SUM(M62:R62)&gt;=3,SUM(M63:R63)&gt;=3,SUM(M64:R64)&gt;=3),Y73,Z73))</f>
        <v>未受講</v>
      </c>
      <c r="V62" s="629"/>
      <c r="W62" s="42"/>
      <c r="Y62" s="94" t="s">
        <v>425</v>
      </c>
      <c r="Z62" s="94" t="s">
        <v>426</v>
      </c>
      <c r="AA62" s="74">
        <v>24</v>
      </c>
      <c r="AB62" s="74">
        <v>24</v>
      </c>
      <c r="AC62" s="74">
        <f t="shared" si="10"/>
        <v>24</v>
      </c>
      <c r="AD62" s="74">
        <v>24</v>
      </c>
      <c r="AE62" s="74">
        <v>24</v>
      </c>
      <c r="AF62" s="74">
        <v>24</v>
      </c>
      <c r="AG62" s="74">
        <v>24</v>
      </c>
      <c r="AH62" s="74"/>
      <c r="AI62" s="74"/>
      <c r="AJ62" s="74">
        <v>60</v>
      </c>
      <c r="AK62" s="74">
        <v>60</v>
      </c>
      <c r="AL62" s="74">
        <v>60</v>
      </c>
      <c r="AM62" s="74">
        <v>60</v>
      </c>
      <c r="AN62" s="74"/>
      <c r="AO62" s="74"/>
    </row>
    <row r="63" spans="2:41" ht="29.25" customHeight="1" x14ac:dyDescent="0.4">
      <c r="B63" s="645"/>
      <c r="C63" s="646" t="s">
        <v>339</v>
      </c>
      <c r="D63" s="646"/>
      <c r="E63" s="93" t="s">
        <v>338</v>
      </c>
      <c r="F63" s="647"/>
      <c r="G63" s="648"/>
      <c r="H63" s="649"/>
      <c r="I63" s="650"/>
      <c r="J63" s="651"/>
      <c r="K63" s="361"/>
      <c r="L63" s="522"/>
      <c r="M63" s="652"/>
      <c r="N63" s="653"/>
      <c r="O63" s="654"/>
      <c r="P63" s="639" t="str">
        <f>IF('03_(教－１)研修計画書'!E60=0,"",'03_(教－１)研修計画書'!E60)</f>
        <v/>
      </c>
      <c r="Q63" s="644"/>
      <c r="R63" s="640"/>
      <c r="S63" s="361"/>
      <c r="T63" s="522"/>
      <c r="U63" s="628"/>
      <c r="V63" s="629"/>
      <c r="W63" s="42"/>
      <c r="Y63" s="76"/>
      <c r="Z63" s="76"/>
      <c r="AA63" s="74"/>
      <c r="AB63" s="74"/>
      <c r="AC63" s="74"/>
      <c r="AD63" s="74"/>
      <c r="AE63" s="74"/>
      <c r="AF63" s="74"/>
      <c r="AG63" s="74"/>
      <c r="AH63" s="74"/>
      <c r="AI63" s="74"/>
      <c r="AJ63" s="74"/>
      <c r="AK63" s="74"/>
      <c r="AL63" s="74"/>
      <c r="AM63" s="74"/>
      <c r="AN63" s="74"/>
      <c r="AO63" s="74"/>
    </row>
    <row r="64" spans="2:41" ht="29.25" customHeight="1" x14ac:dyDescent="0.4">
      <c r="B64" s="645"/>
      <c r="C64" s="646" t="s">
        <v>340</v>
      </c>
      <c r="D64" s="646"/>
      <c r="E64" s="93" t="s">
        <v>338</v>
      </c>
      <c r="F64" s="647"/>
      <c r="G64" s="648"/>
      <c r="H64" s="649"/>
      <c r="I64" s="650"/>
      <c r="J64" s="651"/>
      <c r="K64" s="361"/>
      <c r="L64" s="522"/>
      <c r="M64" s="641"/>
      <c r="N64" s="642"/>
      <c r="O64" s="643"/>
      <c r="P64" s="639" t="str">
        <f>IF('03_(教－１)研修計画書'!E61=0,"",'03_(教－１)研修計画書'!E61)</f>
        <v/>
      </c>
      <c r="Q64" s="644"/>
      <c r="R64" s="640"/>
      <c r="S64" s="361"/>
      <c r="T64" s="522"/>
      <c r="U64" s="628"/>
      <c r="V64" s="629"/>
      <c r="W64" s="42"/>
      <c r="Y64" s="76"/>
      <c r="Z64" s="76"/>
      <c r="AA64" s="74"/>
      <c r="AB64" s="74"/>
      <c r="AC64" s="74"/>
      <c r="AD64" s="74"/>
      <c r="AE64" s="74"/>
      <c r="AF64" s="74"/>
      <c r="AG64" s="74"/>
      <c r="AH64" s="74"/>
      <c r="AI64" s="74"/>
      <c r="AJ64" s="74"/>
      <c r="AK64" s="74"/>
      <c r="AL64" s="74"/>
      <c r="AM64" s="74"/>
      <c r="AN64" s="74"/>
      <c r="AO64" s="74"/>
    </row>
    <row r="65" spans="2:41" ht="29.25" customHeight="1" x14ac:dyDescent="0.4">
      <c r="B65" s="645"/>
      <c r="C65" s="570" t="s">
        <v>341</v>
      </c>
      <c r="D65" s="570"/>
      <c r="E65" s="570"/>
      <c r="F65" s="570"/>
      <c r="G65" s="570"/>
      <c r="H65" s="571"/>
      <c r="I65" s="650"/>
      <c r="J65" s="651"/>
      <c r="K65" s="361"/>
      <c r="L65" s="522"/>
      <c r="M65" s="641"/>
      <c r="N65" s="642"/>
      <c r="O65" s="643"/>
      <c r="P65" s="639" t="str">
        <f>IF(SUM('03_(教－１)研修計画書'!E62:E70)=0,"",SUM('03_(教－１)研修計画書'!E62:E70))</f>
        <v/>
      </c>
      <c r="Q65" s="644"/>
      <c r="R65" s="640"/>
      <c r="S65" s="361"/>
      <c r="T65" s="522"/>
      <c r="U65" s="628"/>
      <c r="V65" s="629"/>
      <c r="W65" s="42"/>
      <c r="Y65" s="76"/>
      <c r="Z65" s="76"/>
      <c r="AA65" s="74"/>
      <c r="AB65" s="74"/>
      <c r="AC65" s="74"/>
      <c r="AD65" s="74"/>
      <c r="AE65" s="74"/>
      <c r="AF65" s="74"/>
      <c r="AG65" s="74"/>
      <c r="AH65" s="74"/>
      <c r="AI65" s="74"/>
      <c r="AJ65" s="74"/>
      <c r="AK65" s="74"/>
      <c r="AL65" s="74"/>
      <c r="AM65" s="74"/>
      <c r="AN65" s="74"/>
      <c r="AO65" s="74"/>
    </row>
    <row r="66" spans="2:41" ht="30" customHeight="1" x14ac:dyDescent="0.4">
      <c r="B66" s="569" t="s">
        <v>16</v>
      </c>
      <c r="C66" s="570"/>
      <c r="D66" s="570"/>
      <c r="E66" s="570"/>
      <c r="F66" s="570"/>
      <c r="G66" s="570"/>
      <c r="H66" s="571"/>
      <c r="I66" s="361" t="str">
        <f t="shared" si="9"/>
        <v/>
      </c>
      <c r="J66" s="522"/>
      <c r="K66" s="361" t="str">
        <f>IF(AND(OR($T$14="ⅲ",$T$14="ⅱ",$T$15="ⅲ",$T$15="ⅱ"),OR($AD$61=1,$AJ$61=1)),IF($I$14=$Y$60,$AD66,$AJ66),IF(AND(OR($T$14="ⅲ",$T$15="ⅲ"),SUM($AE$61:$AG$61,$AK$61:$AM$61)&gt;=1),IF($I$14=$Y$60,$AE66,$AK66),""))</f>
        <v/>
      </c>
      <c r="L66" s="522"/>
      <c r="M66" s="641"/>
      <c r="N66" s="642"/>
      <c r="O66" s="643"/>
      <c r="P66" s="639" t="str">
        <f>IF(SUM('03_(教－１)研修計画書'!J59:J70)=0,"",SUM('03_(教－１)研修計画書'!J59:J70))</f>
        <v/>
      </c>
      <c r="Q66" s="644"/>
      <c r="R66" s="640"/>
      <c r="S66" s="361">
        <f>SUM(K66:R66)</f>
        <v>0</v>
      </c>
      <c r="T66" s="522"/>
      <c r="U66" s="628" t="str">
        <f>IF(AND($I$14="主任教諭",$S66&gt;=$AA66),Y73,IF(AND($I$14="教諭",$S66&gt;=$AB66),Y73,Z73))</f>
        <v>未受講</v>
      </c>
      <c r="V66" s="629"/>
      <c r="W66" s="42"/>
      <c r="Y66" s="76" t="s">
        <v>203</v>
      </c>
      <c r="Z66" s="76" t="s">
        <v>205</v>
      </c>
      <c r="AA66" s="74">
        <v>3</v>
      </c>
      <c r="AB66" s="74">
        <v>6</v>
      </c>
      <c r="AC66" s="74">
        <f t="shared" si="10"/>
        <v>6</v>
      </c>
      <c r="AD66" s="74">
        <v>6</v>
      </c>
      <c r="AE66" s="74">
        <v>6</v>
      </c>
      <c r="AF66" s="74">
        <v>6</v>
      </c>
      <c r="AG66" s="74">
        <v>6</v>
      </c>
      <c r="AH66" s="74"/>
      <c r="AI66" s="74"/>
      <c r="AJ66" s="74">
        <v>42</v>
      </c>
      <c r="AK66" s="74">
        <v>42</v>
      </c>
      <c r="AL66" s="74">
        <v>42</v>
      </c>
      <c r="AM66" s="74">
        <v>42</v>
      </c>
      <c r="AN66" s="74"/>
      <c r="AO66" s="74"/>
    </row>
    <row r="67" spans="2:41" ht="30" customHeight="1" x14ac:dyDescent="0.4">
      <c r="B67" s="569" t="s">
        <v>40</v>
      </c>
      <c r="C67" s="570"/>
      <c r="D67" s="570"/>
      <c r="E67" s="570"/>
      <c r="F67" s="570"/>
      <c r="G67" s="570"/>
      <c r="H67" s="571"/>
      <c r="I67" s="361" t="str">
        <f t="shared" si="9"/>
        <v/>
      </c>
      <c r="J67" s="522"/>
      <c r="K67" s="361" t="str">
        <f>IF(AND(OR($T$14="ⅲ",$T$14="ⅱ",$T$15="ⅲ",$T$15="ⅱ"),OR($AD$61=1,$AJ$61=1)),IF($I$14=$Y$60,$AD67,$AJ67),IF(AND(OR($T$14="ⅲ",$T$15="ⅲ"),SUM($AE$61:$AG$61,$AK$61:$AM$61)&gt;=1),IF($I$14=$Y$60,$AE67,$AK67),""))</f>
        <v/>
      </c>
      <c r="L67" s="522"/>
      <c r="M67" s="641"/>
      <c r="N67" s="642"/>
      <c r="O67" s="643"/>
      <c r="P67" s="639" t="str">
        <f>IF(SUM('03_(教－１)研修計画書'!O59:O70)=0,"",SUM('03_(教－１)研修計画書'!O59:O70))</f>
        <v/>
      </c>
      <c r="Q67" s="644"/>
      <c r="R67" s="640"/>
      <c r="S67" s="361">
        <f t="shared" ref="S67:S71" si="11">SUM(K67:R67)</f>
        <v>0</v>
      </c>
      <c r="T67" s="522"/>
      <c r="U67" s="628" t="str">
        <f>IF(AND($I$14="主任教諭",$S67&gt;=$AA67),Y73,IF(AND($I$14="教諭",$S67&gt;=$AB67),Y73,Z73))</f>
        <v>未受講</v>
      </c>
      <c r="V67" s="629"/>
      <c r="W67" s="42"/>
      <c r="Y67" s="76" t="s">
        <v>203</v>
      </c>
      <c r="Z67" s="76" t="s">
        <v>205</v>
      </c>
      <c r="AA67" s="74">
        <v>3</v>
      </c>
      <c r="AB67" s="74">
        <v>6</v>
      </c>
      <c r="AC67" s="74">
        <f t="shared" si="10"/>
        <v>6</v>
      </c>
      <c r="AD67" s="74">
        <v>6</v>
      </c>
      <c r="AE67" s="74">
        <v>6</v>
      </c>
      <c r="AF67" s="74">
        <v>6</v>
      </c>
      <c r="AG67" s="74">
        <v>6</v>
      </c>
      <c r="AH67" s="74"/>
      <c r="AI67" s="74"/>
      <c r="AJ67" s="74">
        <v>42</v>
      </c>
      <c r="AK67" s="74">
        <v>42</v>
      </c>
      <c r="AL67" s="74">
        <v>42</v>
      </c>
      <c r="AM67" s="74">
        <v>42</v>
      </c>
      <c r="AN67" s="74"/>
      <c r="AO67" s="74"/>
    </row>
    <row r="68" spans="2:41" ht="30" customHeight="1" x14ac:dyDescent="0.4">
      <c r="B68" s="569" t="s">
        <v>41</v>
      </c>
      <c r="C68" s="570"/>
      <c r="D68" s="570"/>
      <c r="E68" s="570"/>
      <c r="F68" s="570"/>
      <c r="G68" s="570"/>
      <c r="H68" s="571"/>
      <c r="I68" s="361" t="str">
        <f t="shared" si="9"/>
        <v/>
      </c>
      <c r="J68" s="522"/>
      <c r="K68" s="361" t="str">
        <f>IF(AND(OR($T$14="ⅲ",$T$14="ⅱ",$T$15="ⅲ",$T$15="ⅱ"),OR($AD$61=1,$AJ$61=1)),IF($I$14=$Y$60,$AD68,$AJ68),IF(AND(OR($T$14="ⅲ",$T$15="ⅲ"),SUM($AE$61:$AG$61,$AK$61:$AM$61)&gt;=1),IF($I$14=$Y$60,$AE68,$AK68),IF(AND(OR($T$14="ⅲ",$T$14="ⅱ",$T$15="ⅲ",$T$15="ⅱ"),OR($AI$61=1,$AO$61=1)),IF($I$14=$Y$60,$AI68,$AO68),"")))</f>
        <v/>
      </c>
      <c r="L68" s="522"/>
      <c r="M68" s="641"/>
      <c r="N68" s="642"/>
      <c r="O68" s="643"/>
      <c r="P68" s="639" t="str">
        <f>IF(SUM('03_(教－１)研修計画書'!T59:T70)=0,"",SUM('03_(教－１)研修計画書'!T59:T70))</f>
        <v/>
      </c>
      <c r="Q68" s="644"/>
      <c r="R68" s="640"/>
      <c r="S68" s="361">
        <f t="shared" si="11"/>
        <v>0</v>
      </c>
      <c r="T68" s="522"/>
      <c r="U68" s="628" t="str">
        <f>IF(AND($I$14="主任教諭",$S68&gt;=$AA68),Y73,IF(AND($I$14="教諭",$S68&gt;=$AB68),Y73,Z73))</f>
        <v>未受講</v>
      </c>
      <c r="V68" s="629"/>
      <c r="W68" s="42"/>
      <c r="Y68" s="76" t="s">
        <v>203</v>
      </c>
      <c r="Z68" s="76" t="s">
        <v>205</v>
      </c>
      <c r="AA68" s="74">
        <v>3</v>
      </c>
      <c r="AB68" s="74">
        <v>6</v>
      </c>
      <c r="AC68" s="74">
        <f t="shared" si="10"/>
        <v>6</v>
      </c>
      <c r="AD68" s="74">
        <v>6</v>
      </c>
      <c r="AE68" s="74">
        <v>6</v>
      </c>
      <c r="AF68" s="74">
        <v>6</v>
      </c>
      <c r="AG68" s="74">
        <v>6</v>
      </c>
      <c r="AH68" s="74"/>
      <c r="AI68" s="74">
        <v>6</v>
      </c>
      <c r="AJ68" s="74">
        <v>42</v>
      </c>
      <c r="AK68" s="74">
        <v>42</v>
      </c>
      <c r="AL68" s="74">
        <v>42</v>
      </c>
      <c r="AM68" s="74">
        <v>42</v>
      </c>
      <c r="AN68" s="74"/>
      <c r="AO68" s="74">
        <v>12</v>
      </c>
    </row>
    <row r="69" spans="2:41" ht="30" customHeight="1" x14ac:dyDescent="0.4">
      <c r="B69" s="569" t="s">
        <v>42</v>
      </c>
      <c r="C69" s="570"/>
      <c r="D69" s="570"/>
      <c r="E69" s="570"/>
      <c r="F69" s="570"/>
      <c r="G69" s="570"/>
      <c r="H69" s="571"/>
      <c r="I69" s="361" t="str">
        <f>IF(OR(V15="R3",V15="R4"),"対象外",IF($I$14=$Y$60,$Y69,IF($I$14=$Z$60,$Z69,"")))</f>
        <v/>
      </c>
      <c r="J69" s="522"/>
      <c r="K69" s="639"/>
      <c r="L69" s="640"/>
      <c r="M69" s="641"/>
      <c r="N69" s="642"/>
      <c r="O69" s="643"/>
      <c r="P69" s="639" t="str">
        <f>IF(SUM('03_(教－１)研修計画書'!E74:E80)=0,"",SUM('03_(教－１)研修計画書'!E74:E80))</f>
        <v/>
      </c>
      <c r="Q69" s="644"/>
      <c r="R69" s="640"/>
      <c r="S69" s="361">
        <f t="shared" si="11"/>
        <v>0</v>
      </c>
      <c r="T69" s="522"/>
      <c r="U69" s="628" t="str">
        <f>IF(I69="対象外",I69,IF(AND($I$14="主任教諭",$S69&gt;=$AA69),Y73,IF(AND($I$14="教諭",$S69&gt;=$AB69),Y73,Z73)))</f>
        <v>未受講</v>
      </c>
      <c r="V69" s="629"/>
      <c r="W69" s="42"/>
      <c r="Y69" s="76" t="s">
        <v>203</v>
      </c>
      <c r="Z69" s="76" t="s">
        <v>203</v>
      </c>
      <c r="AA69" s="74">
        <v>3</v>
      </c>
      <c r="AB69" s="74">
        <v>3</v>
      </c>
      <c r="AC69" s="74">
        <f t="shared" si="10"/>
        <v>3</v>
      </c>
      <c r="AD69" s="74"/>
      <c r="AE69" s="74"/>
      <c r="AF69" s="74"/>
      <c r="AG69" s="74"/>
      <c r="AH69" s="74"/>
      <c r="AI69" s="74"/>
      <c r="AJ69" s="74"/>
      <c r="AK69" s="74"/>
      <c r="AL69" s="74"/>
      <c r="AM69" s="74"/>
      <c r="AN69" s="74"/>
      <c r="AO69" s="74"/>
    </row>
    <row r="70" spans="2:41" ht="30" customHeight="1" x14ac:dyDescent="0.4">
      <c r="B70" s="569" t="s">
        <v>299</v>
      </c>
      <c r="C70" s="570"/>
      <c r="D70" s="570"/>
      <c r="E70" s="570"/>
      <c r="F70" s="570"/>
      <c r="G70" s="570"/>
      <c r="H70" s="571"/>
      <c r="I70" s="361" t="str">
        <f>IF(OR(V15="R3",V15="R4"),"対象外",IF($I$14=$Y$60,$Y70,IF($I$14=$Z$60,$Z70,"")))</f>
        <v/>
      </c>
      <c r="J70" s="522"/>
      <c r="K70" s="639"/>
      <c r="L70" s="640"/>
      <c r="M70" s="641"/>
      <c r="N70" s="642"/>
      <c r="O70" s="643"/>
      <c r="P70" s="639" t="str">
        <f>IF(SUM('03_(教－１)研修計画書'!J74:J80)=0,"",SUM('03_(教－１)研修計画書'!J74:J80))</f>
        <v/>
      </c>
      <c r="Q70" s="644"/>
      <c r="R70" s="640"/>
      <c r="S70" s="361">
        <f t="shared" si="11"/>
        <v>0</v>
      </c>
      <c r="T70" s="522"/>
      <c r="U70" s="628" t="str">
        <f>IF(I70="対象外",I70,IF(AND($I$14="主任教諭",$S70&gt;=$AA70),Y73,IF(AND($I$14="教諭",$S70&gt;=$AB70),Y73,Z73)))</f>
        <v>未受講</v>
      </c>
      <c r="V70" s="629"/>
      <c r="W70" s="42"/>
      <c r="Y70" s="76" t="s">
        <v>203</v>
      </c>
      <c r="Z70" s="76" t="s">
        <v>203</v>
      </c>
      <c r="AA70" s="74">
        <v>3</v>
      </c>
      <c r="AB70" s="74">
        <v>3</v>
      </c>
      <c r="AC70" s="74">
        <f t="shared" si="10"/>
        <v>3</v>
      </c>
      <c r="AD70" s="74"/>
      <c r="AE70" s="74"/>
      <c r="AF70" s="74"/>
      <c r="AG70" s="74"/>
      <c r="AH70" s="74"/>
      <c r="AI70" s="74"/>
      <c r="AJ70" s="74"/>
      <c r="AK70" s="74"/>
      <c r="AL70" s="74"/>
      <c r="AM70" s="74"/>
      <c r="AN70" s="74"/>
      <c r="AO70" s="74"/>
    </row>
    <row r="71" spans="2:41" ht="30" customHeight="1" thickBot="1" x14ac:dyDescent="0.45">
      <c r="B71" s="578" t="s">
        <v>39</v>
      </c>
      <c r="C71" s="579"/>
      <c r="D71" s="579"/>
      <c r="E71" s="579"/>
      <c r="F71" s="579"/>
      <c r="G71" s="579"/>
      <c r="H71" s="580"/>
      <c r="I71" s="392" t="str">
        <f t="shared" si="9"/>
        <v/>
      </c>
      <c r="J71" s="550"/>
      <c r="K71" s="392" t="str">
        <f>IF(AND(OR($T$14="ⅲ",$T$14="ⅱ",$T$15="ⅲ",$T$15="ⅱ"),OR($AI$61=1,$AO$61=1)),AI71,"")</f>
        <v/>
      </c>
      <c r="L71" s="550"/>
      <c r="M71" s="630"/>
      <c r="N71" s="631"/>
      <c r="O71" s="632"/>
      <c r="P71" s="633" t="str">
        <f>IF('03_(教－１)研修計画書'!O76=0,"",'03_(教－１)研修計画書'!O76)</f>
        <v/>
      </c>
      <c r="Q71" s="634"/>
      <c r="R71" s="635"/>
      <c r="S71" s="523">
        <f t="shared" si="11"/>
        <v>0</v>
      </c>
      <c r="T71" s="636"/>
      <c r="U71" s="637" t="str">
        <f>IF(AND($I$14="主任教諭",$S71&gt;=$AA71),Y73,IF(AND($I$14="教諭",$S71&gt;=$AB71),Y73,Z73))</f>
        <v>未受講</v>
      </c>
      <c r="V71" s="638"/>
      <c r="W71" s="42"/>
      <c r="Y71" s="76">
        <v>6</v>
      </c>
      <c r="Z71" s="76">
        <v>6</v>
      </c>
      <c r="AA71" s="74">
        <v>6</v>
      </c>
      <c r="AB71" s="74">
        <v>6</v>
      </c>
      <c r="AC71" s="74">
        <f t="shared" si="10"/>
        <v>6</v>
      </c>
      <c r="AD71" s="74"/>
      <c r="AE71" s="74"/>
      <c r="AF71" s="74"/>
      <c r="AG71" s="74"/>
      <c r="AH71" s="74"/>
      <c r="AI71" s="74">
        <v>6</v>
      </c>
      <c r="AJ71" s="74"/>
      <c r="AK71" s="74"/>
      <c r="AL71" s="74"/>
      <c r="AM71" s="74"/>
      <c r="AN71" s="74"/>
      <c r="AO71" s="74">
        <v>6</v>
      </c>
    </row>
    <row r="72" spans="2:41" ht="24.95" customHeight="1" thickTop="1" x14ac:dyDescent="0.4">
      <c r="B72" s="95"/>
      <c r="C72" s="42"/>
      <c r="D72" s="42"/>
      <c r="E72" s="42"/>
      <c r="F72" s="42"/>
      <c r="G72" s="42"/>
      <c r="H72" s="42"/>
      <c r="I72" s="42"/>
      <c r="J72" s="42"/>
      <c r="K72" s="42"/>
      <c r="L72" s="42"/>
      <c r="M72" s="606" t="str">
        <f>IF(S72&lt;AC72,"※　総時数が不足しています（実施の手引の27ページを御確認ください）","")</f>
        <v>※　総時数が不足しています（実施の手引の27ページを御確認ください）</v>
      </c>
      <c r="N72" s="606"/>
      <c r="O72" s="606"/>
      <c r="P72" s="606"/>
      <c r="Q72" s="606"/>
      <c r="R72" s="606"/>
      <c r="S72" s="608">
        <f>SUM(S61:T71)</f>
        <v>0</v>
      </c>
      <c r="T72" s="609"/>
      <c r="U72" s="612" t="str">
        <f>IF(AND($I$14=Y60,SUM($S$61:$T$71)&gt;=Y72,$U$61=$Y$73,$U$62=$Y$73,$U$66=$Y$73,$U$67=$Y$73,$U$68=$Y$73,OR($U$69=$Y$73,U69="対象外"),OR(U70="対象外",$U$70=$Y$73),$U$71=$Y$73),Y74,IF(AND($I$14=Z60,SUM($S$61:$T$71)&gt;=Z72,$U$61=$Y$73,$U$62=$Y$73,$U$66=$Y$73,$U$67=$Y$73,$U$68=$Y$73,$U$69=$Y$73,$U$70=$Y$73,$U$71=$Y$73),Y74,Z74))</f>
        <v>未修了</v>
      </c>
      <c r="V72" s="613"/>
      <c r="W72" s="42"/>
      <c r="Y72" s="74">
        <v>54</v>
      </c>
      <c r="Z72" s="74">
        <v>90</v>
      </c>
      <c r="AA72" s="74"/>
      <c r="AB72" s="74"/>
      <c r="AC72" s="74">
        <f>IF($I$14=$Y$60,Y72,Z72)</f>
        <v>90</v>
      </c>
      <c r="AD72" s="74"/>
      <c r="AE72" s="74"/>
      <c r="AF72" s="74"/>
      <c r="AG72" s="74"/>
      <c r="AH72" s="74"/>
      <c r="AI72" s="74"/>
      <c r="AJ72" s="74"/>
      <c r="AK72" s="74"/>
      <c r="AL72" s="74"/>
      <c r="AM72" s="74"/>
      <c r="AN72" s="74"/>
      <c r="AO72" s="74"/>
    </row>
    <row r="73" spans="2:41" ht="24.95" customHeight="1" thickBot="1" x14ac:dyDescent="0.45">
      <c r="B73" s="95"/>
      <c r="C73" s="42"/>
      <c r="D73" s="42"/>
      <c r="E73" s="42"/>
      <c r="F73" s="42"/>
      <c r="G73" s="42"/>
      <c r="H73" s="42"/>
      <c r="I73" s="42"/>
      <c r="J73" s="42"/>
      <c r="K73" s="42"/>
      <c r="L73" s="42"/>
      <c r="M73" s="607"/>
      <c r="N73" s="607"/>
      <c r="O73" s="607"/>
      <c r="P73" s="607"/>
      <c r="Q73" s="607"/>
      <c r="R73" s="607"/>
      <c r="S73" s="610"/>
      <c r="T73" s="611"/>
      <c r="U73" s="614"/>
      <c r="V73" s="615"/>
      <c r="W73" s="42"/>
      <c r="Y73" s="76" t="s">
        <v>332</v>
      </c>
      <c r="Z73" s="76" t="s">
        <v>331</v>
      </c>
      <c r="AA73" s="74"/>
      <c r="AB73" s="74"/>
      <c r="AC73" s="74"/>
      <c r="AD73" s="74"/>
      <c r="AE73" s="74"/>
      <c r="AF73" s="74"/>
      <c r="AG73" s="74"/>
      <c r="AH73" s="74"/>
      <c r="AI73" s="74"/>
      <c r="AJ73" s="74"/>
      <c r="AK73" s="74"/>
      <c r="AL73" s="74"/>
      <c r="AM73" s="74"/>
      <c r="AN73" s="74"/>
      <c r="AO73" s="74"/>
    </row>
    <row r="74" spans="2:41" ht="18.75" customHeight="1" thickTop="1" x14ac:dyDescent="0.4">
      <c r="B74" s="42" t="s">
        <v>342</v>
      </c>
      <c r="C74" s="42"/>
      <c r="D74" s="42"/>
      <c r="E74" s="42"/>
      <c r="F74" s="42"/>
      <c r="G74" s="42"/>
      <c r="H74" s="42"/>
      <c r="I74" s="42"/>
      <c r="J74" s="42"/>
      <c r="K74" s="42"/>
      <c r="L74" s="42"/>
      <c r="M74" s="42"/>
      <c r="N74" s="42"/>
      <c r="O74" s="42"/>
      <c r="P74" s="42"/>
      <c r="Q74" s="42"/>
      <c r="R74" s="42"/>
      <c r="S74" s="42"/>
      <c r="T74" s="42"/>
      <c r="U74" s="42"/>
      <c r="V74" s="42"/>
      <c r="W74" s="42"/>
      <c r="Y74" s="76" t="s">
        <v>335</v>
      </c>
      <c r="Z74" s="76" t="s">
        <v>334</v>
      </c>
    </row>
    <row r="75" spans="2:41" ht="39" customHeight="1" x14ac:dyDescent="0.4">
      <c r="B75" s="42"/>
      <c r="C75" s="42"/>
      <c r="D75" s="42"/>
      <c r="E75" s="42"/>
      <c r="F75" s="42"/>
      <c r="G75" s="42"/>
      <c r="H75" s="42"/>
      <c r="I75" s="616" t="s">
        <v>300</v>
      </c>
      <c r="J75" s="617"/>
      <c r="K75" s="617"/>
      <c r="L75" s="617"/>
      <c r="M75" s="618"/>
      <c r="N75" s="173" t="s">
        <v>301</v>
      </c>
      <c r="O75" s="423"/>
      <c r="P75" s="423"/>
      <c r="Q75" s="423"/>
      <c r="R75" s="174"/>
      <c r="S75" s="42"/>
      <c r="T75" s="42"/>
      <c r="U75" s="42"/>
      <c r="V75" s="42"/>
      <c r="W75" s="42"/>
    </row>
    <row r="76" spans="2:41" ht="24.95" customHeight="1" x14ac:dyDescent="0.4">
      <c r="B76" s="619" t="s">
        <v>321</v>
      </c>
      <c r="C76" s="620"/>
      <c r="D76" s="620"/>
      <c r="E76" s="620"/>
      <c r="F76" s="620"/>
      <c r="G76" s="620"/>
      <c r="H76" s="621"/>
      <c r="I76" s="622" t="str">
        <f>IF('02_自己診断シート'!G23=0," ",'02_自己診断シート'!G23)</f>
        <v xml:space="preserve"> </v>
      </c>
      <c r="J76" s="623"/>
      <c r="K76" s="623"/>
      <c r="L76" s="623"/>
      <c r="M76" s="624"/>
      <c r="N76" s="625" t="str">
        <f>IF('02_自己診断シート'!M23=0,"",'02_自己診断シート'!M23)</f>
        <v/>
      </c>
      <c r="O76" s="626"/>
      <c r="P76" s="626"/>
      <c r="Q76" s="626"/>
      <c r="R76" s="627"/>
      <c r="S76" s="42"/>
      <c r="T76" s="42"/>
      <c r="U76" s="42"/>
      <c r="V76" s="42"/>
      <c r="W76" s="42"/>
    </row>
    <row r="77" spans="2:41" ht="24.95" customHeight="1" x14ac:dyDescent="0.4">
      <c r="B77" s="569" t="s">
        <v>322</v>
      </c>
      <c r="C77" s="570"/>
      <c r="D77" s="570"/>
      <c r="E77" s="570"/>
      <c r="F77" s="570"/>
      <c r="G77" s="570"/>
      <c r="H77" s="571"/>
      <c r="I77" s="572" t="str">
        <f>IF('02_自己診断シート'!G27=0," ",'02_自己診断シート'!G27)</f>
        <v xml:space="preserve"> </v>
      </c>
      <c r="J77" s="573"/>
      <c r="K77" s="573"/>
      <c r="L77" s="573"/>
      <c r="M77" s="574"/>
      <c r="N77" s="575" t="str">
        <f>IF('02_自己診断シート'!M27=0," ",'02_自己診断シート'!M27)</f>
        <v xml:space="preserve"> </v>
      </c>
      <c r="O77" s="576"/>
      <c r="P77" s="576"/>
      <c r="Q77" s="576"/>
      <c r="R77" s="577"/>
      <c r="S77" s="42"/>
      <c r="T77" s="42"/>
      <c r="U77" s="42"/>
      <c r="V77" s="42"/>
      <c r="W77" s="42"/>
    </row>
    <row r="78" spans="2:41" ht="24.95" customHeight="1" x14ac:dyDescent="0.4">
      <c r="B78" s="569" t="s">
        <v>323</v>
      </c>
      <c r="C78" s="570"/>
      <c r="D78" s="570"/>
      <c r="E78" s="570"/>
      <c r="F78" s="570"/>
      <c r="G78" s="570"/>
      <c r="H78" s="571"/>
      <c r="I78" s="572" t="str">
        <f>IF('02_自己診断シート'!G30=0," ",'02_自己診断シート'!G30)</f>
        <v xml:space="preserve"> </v>
      </c>
      <c r="J78" s="573"/>
      <c r="K78" s="573"/>
      <c r="L78" s="573"/>
      <c r="M78" s="574"/>
      <c r="N78" s="575" t="str">
        <f>IF('02_自己診断シート'!M30=0," ",'02_自己診断シート'!M30)</f>
        <v xml:space="preserve"> </v>
      </c>
      <c r="O78" s="576"/>
      <c r="P78" s="576"/>
      <c r="Q78" s="576"/>
      <c r="R78" s="577"/>
      <c r="S78" s="42"/>
      <c r="T78" s="42"/>
      <c r="U78" s="42"/>
      <c r="V78" s="42"/>
      <c r="W78" s="42"/>
    </row>
    <row r="79" spans="2:41" ht="24.95" customHeight="1" x14ac:dyDescent="0.4">
      <c r="B79" s="569" t="s">
        <v>324</v>
      </c>
      <c r="C79" s="570"/>
      <c r="D79" s="570"/>
      <c r="E79" s="570"/>
      <c r="F79" s="570"/>
      <c r="G79" s="570"/>
      <c r="H79" s="571"/>
      <c r="I79" s="572" t="str">
        <f>IF('02_自己診断シート'!G32=0," ",'02_自己診断シート'!G32)</f>
        <v xml:space="preserve"> </v>
      </c>
      <c r="J79" s="573"/>
      <c r="K79" s="573"/>
      <c r="L79" s="573"/>
      <c r="M79" s="574"/>
      <c r="N79" s="575" t="str">
        <f>IF('02_自己診断シート'!M32=0," ",'02_自己診断シート'!M32)</f>
        <v xml:space="preserve"> </v>
      </c>
      <c r="O79" s="576"/>
      <c r="P79" s="576"/>
      <c r="Q79" s="576"/>
      <c r="R79" s="577"/>
      <c r="S79" s="42"/>
      <c r="T79" s="42"/>
      <c r="U79" s="42"/>
      <c r="V79" s="42"/>
      <c r="W79" s="42"/>
    </row>
    <row r="80" spans="2:41" ht="24.95" customHeight="1" x14ac:dyDescent="0.4">
      <c r="B80" s="569" t="s">
        <v>42</v>
      </c>
      <c r="C80" s="570"/>
      <c r="D80" s="570"/>
      <c r="E80" s="570"/>
      <c r="F80" s="570"/>
      <c r="G80" s="570"/>
      <c r="H80" s="571"/>
      <c r="I80" s="572" t="str">
        <f>IF('02_自己診断シート'!G34=0," ",'02_自己診断シート'!G34)</f>
        <v xml:space="preserve"> </v>
      </c>
      <c r="J80" s="573"/>
      <c r="K80" s="573"/>
      <c r="L80" s="573"/>
      <c r="M80" s="574"/>
      <c r="N80" s="575" t="str">
        <f>IF('02_自己診断シート'!M34=0," ",'02_自己診断シート'!M34)</f>
        <v xml:space="preserve"> </v>
      </c>
      <c r="O80" s="576"/>
      <c r="P80" s="576"/>
      <c r="Q80" s="576"/>
      <c r="R80" s="577"/>
      <c r="S80" s="42"/>
      <c r="T80" s="42"/>
      <c r="U80" s="42"/>
      <c r="V80" s="42"/>
      <c r="W80" s="42"/>
    </row>
    <row r="81" spans="2:26" ht="24.95" customHeight="1" x14ac:dyDescent="0.4">
      <c r="B81" s="569" t="s">
        <v>43</v>
      </c>
      <c r="C81" s="570"/>
      <c r="D81" s="570"/>
      <c r="E81" s="570"/>
      <c r="F81" s="570"/>
      <c r="G81" s="570"/>
      <c r="H81" s="571"/>
      <c r="I81" s="572" t="str">
        <f>IF('02_自己診断シート'!G35=0," ",'02_自己診断シート'!G35)</f>
        <v xml:space="preserve"> </v>
      </c>
      <c r="J81" s="573"/>
      <c r="K81" s="573"/>
      <c r="L81" s="573"/>
      <c r="M81" s="574"/>
      <c r="N81" s="575" t="str">
        <f>IF('02_自己診断シート'!M35=0," ",'02_自己診断シート'!M35)</f>
        <v xml:space="preserve"> </v>
      </c>
      <c r="O81" s="576"/>
      <c r="P81" s="576"/>
      <c r="Q81" s="576"/>
      <c r="R81" s="577"/>
      <c r="S81" s="42"/>
      <c r="T81" s="42"/>
      <c r="U81" s="42"/>
      <c r="V81" s="42"/>
      <c r="W81" s="42"/>
    </row>
    <row r="82" spans="2:26" ht="24.95" customHeight="1" x14ac:dyDescent="0.4">
      <c r="B82" s="578" t="s">
        <v>325</v>
      </c>
      <c r="C82" s="579"/>
      <c r="D82" s="579"/>
      <c r="E82" s="579"/>
      <c r="F82" s="579"/>
      <c r="G82" s="579"/>
      <c r="H82" s="580"/>
      <c r="I82" s="581" t="str">
        <f>IF('02_自己診断シート'!G38=0," ",'02_自己診断シート'!G38)</f>
        <v xml:space="preserve"> </v>
      </c>
      <c r="J82" s="582"/>
      <c r="K82" s="582"/>
      <c r="L82" s="582"/>
      <c r="M82" s="583"/>
      <c r="N82" s="584" t="str">
        <f>IF('02_自己診断シート'!M38=0," ",'02_自己診断シート'!M38)</f>
        <v xml:space="preserve"> </v>
      </c>
      <c r="O82" s="585"/>
      <c r="P82" s="585"/>
      <c r="Q82" s="585"/>
      <c r="R82" s="586"/>
      <c r="S82" s="42"/>
      <c r="T82" s="42"/>
      <c r="U82" s="42"/>
      <c r="V82" s="42"/>
      <c r="W82" s="42"/>
    </row>
    <row r="83" spans="2:26" ht="18.75" customHeight="1" x14ac:dyDescent="0.4">
      <c r="B83" s="42"/>
      <c r="C83" s="42"/>
      <c r="D83" s="42"/>
      <c r="E83" s="42"/>
      <c r="F83" s="42"/>
      <c r="G83" s="42"/>
      <c r="H83" s="42"/>
      <c r="I83" s="42"/>
      <c r="J83" s="42"/>
      <c r="K83" s="42"/>
      <c r="L83" s="42"/>
      <c r="M83" s="42"/>
      <c r="N83" s="42"/>
      <c r="O83" s="42"/>
      <c r="P83" s="42"/>
      <c r="Q83" s="42"/>
      <c r="R83" s="42"/>
      <c r="S83" s="42"/>
      <c r="T83" s="42"/>
      <c r="U83" s="42"/>
      <c r="V83" s="42"/>
      <c r="W83" s="42"/>
    </row>
    <row r="84" spans="2:26" ht="18.75" customHeight="1" x14ac:dyDescent="0.4">
      <c r="B84" s="42" t="s">
        <v>302</v>
      </c>
      <c r="C84" s="42"/>
      <c r="D84" s="42"/>
      <c r="E84" s="42"/>
      <c r="F84" s="42"/>
      <c r="G84" s="42"/>
      <c r="H84" s="42"/>
      <c r="I84" s="42"/>
      <c r="J84" s="42"/>
      <c r="K84" s="42"/>
      <c r="L84" s="42"/>
      <c r="M84" s="42"/>
      <c r="N84" s="42"/>
      <c r="O84" s="42"/>
      <c r="P84" s="42"/>
      <c r="Q84" s="42"/>
      <c r="R84" s="42"/>
      <c r="S84" s="42"/>
      <c r="T84" s="42"/>
      <c r="U84" s="42"/>
      <c r="V84" s="42"/>
      <c r="W84" s="42"/>
    </row>
    <row r="85" spans="2:26" ht="18.75" customHeight="1" x14ac:dyDescent="0.4">
      <c r="B85" s="587" t="s">
        <v>303</v>
      </c>
      <c r="C85" s="588"/>
      <c r="D85" s="588"/>
      <c r="E85" s="588"/>
      <c r="F85" s="588"/>
      <c r="G85" s="588"/>
      <c r="H85" s="588"/>
      <c r="I85" s="588"/>
      <c r="J85" s="588"/>
      <c r="K85" s="588"/>
      <c r="L85" s="588"/>
      <c r="M85" s="588"/>
      <c r="N85" s="588"/>
      <c r="O85" s="588"/>
      <c r="P85" s="588"/>
      <c r="Q85" s="588"/>
      <c r="R85" s="588"/>
      <c r="S85" s="588"/>
      <c r="T85" s="589"/>
      <c r="U85" s="597" t="s">
        <v>304</v>
      </c>
      <c r="V85" s="598"/>
      <c r="W85" s="599"/>
    </row>
    <row r="86" spans="2:26" ht="60" customHeight="1" x14ac:dyDescent="0.4">
      <c r="B86" s="600"/>
      <c r="C86" s="601"/>
      <c r="D86" s="601"/>
      <c r="E86" s="601"/>
      <c r="F86" s="601"/>
      <c r="G86" s="601"/>
      <c r="H86" s="601"/>
      <c r="I86" s="601"/>
      <c r="J86" s="601"/>
      <c r="K86" s="601"/>
      <c r="L86" s="601"/>
      <c r="M86" s="601"/>
      <c r="N86" s="601"/>
      <c r="O86" s="601"/>
      <c r="P86" s="601"/>
      <c r="Q86" s="601"/>
      <c r="R86" s="601"/>
      <c r="S86" s="601"/>
      <c r="T86" s="602"/>
      <c r="U86" s="603"/>
      <c r="V86" s="604"/>
      <c r="W86" s="605"/>
    </row>
    <row r="87" spans="2:26" ht="18.75" customHeight="1" x14ac:dyDescent="0.4">
      <c r="B87" s="587" t="s">
        <v>305</v>
      </c>
      <c r="C87" s="588"/>
      <c r="D87" s="588"/>
      <c r="E87" s="588"/>
      <c r="F87" s="588"/>
      <c r="G87" s="588"/>
      <c r="H87" s="588"/>
      <c r="I87" s="588"/>
      <c r="J87" s="588"/>
      <c r="K87" s="588"/>
      <c r="L87" s="588"/>
      <c r="M87" s="588"/>
      <c r="N87" s="588"/>
      <c r="O87" s="588"/>
      <c r="P87" s="588"/>
      <c r="Q87" s="588"/>
      <c r="R87" s="588"/>
      <c r="S87" s="588"/>
      <c r="T87" s="589"/>
      <c r="U87" s="42"/>
      <c r="V87" s="42"/>
      <c r="W87" s="42"/>
    </row>
    <row r="88" spans="2:26" ht="60" customHeight="1" x14ac:dyDescent="0.4">
      <c r="B88" s="600"/>
      <c r="C88" s="601"/>
      <c r="D88" s="601"/>
      <c r="E88" s="601"/>
      <c r="F88" s="601"/>
      <c r="G88" s="601"/>
      <c r="H88" s="601"/>
      <c r="I88" s="601"/>
      <c r="J88" s="601"/>
      <c r="K88" s="601"/>
      <c r="L88" s="601"/>
      <c r="M88" s="601"/>
      <c r="N88" s="601"/>
      <c r="O88" s="601"/>
      <c r="P88" s="601"/>
      <c r="Q88" s="601"/>
      <c r="R88" s="601"/>
      <c r="S88" s="601"/>
      <c r="T88" s="602"/>
      <c r="U88" s="42"/>
      <c r="V88" s="42"/>
      <c r="W88" s="42"/>
    </row>
    <row r="89" spans="2:26" ht="18.75" customHeight="1" x14ac:dyDescent="0.4">
      <c r="B89" s="587" t="s">
        <v>306</v>
      </c>
      <c r="C89" s="588"/>
      <c r="D89" s="588"/>
      <c r="E89" s="588"/>
      <c r="F89" s="588"/>
      <c r="G89" s="588"/>
      <c r="H89" s="588"/>
      <c r="I89" s="588"/>
      <c r="J89" s="588"/>
      <c r="K89" s="588"/>
      <c r="L89" s="588"/>
      <c r="M89" s="588"/>
      <c r="N89" s="588"/>
      <c r="O89" s="588"/>
      <c r="P89" s="588"/>
      <c r="Q89" s="588"/>
      <c r="R89" s="588"/>
      <c r="S89" s="588"/>
      <c r="T89" s="589"/>
      <c r="U89" s="587" t="s">
        <v>307</v>
      </c>
      <c r="V89" s="588"/>
      <c r="W89" s="589"/>
      <c r="Y89" t="s">
        <v>308</v>
      </c>
      <c r="Z89">
        <v>4</v>
      </c>
    </row>
    <row r="90" spans="2:26" ht="35.1" customHeight="1" x14ac:dyDescent="0.4">
      <c r="B90" s="590"/>
      <c r="C90" s="591"/>
      <c r="D90" s="591"/>
      <c r="E90" s="591"/>
      <c r="F90" s="591"/>
      <c r="G90" s="591"/>
      <c r="H90" s="591"/>
      <c r="I90" s="591"/>
      <c r="J90" s="591"/>
      <c r="K90" s="591"/>
      <c r="L90" s="591"/>
      <c r="M90" s="591"/>
      <c r="N90" s="591"/>
      <c r="O90" s="591"/>
      <c r="P90" s="591"/>
      <c r="Q90" s="591"/>
      <c r="R90" s="591"/>
      <c r="S90" s="591"/>
      <c r="T90" s="592"/>
      <c r="U90" s="593"/>
      <c r="V90" s="594"/>
      <c r="W90" s="595"/>
      <c r="Y90" t="s">
        <v>309</v>
      </c>
      <c r="Z90">
        <v>3</v>
      </c>
    </row>
    <row r="91" spans="2:26" ht="18.75" customHeight="1" x14ac:dyDescent="0.4">
      <c r="B91" s="596" t="s">
        <v>343</v>
      </c>
      <c r="C91" s="596"/>
      <c r="D91" s="596"/>
      <c r="E91" s="596"/>
      <c r="F91" s="596"/>
      <c r="G91" s="596"/>
      <c r="H91" s="596"/>
      <c r="I91" s="596"/>
      <c r="J91" s="596"/>
      <c r="K91" s="596"/>
      <c r="L91" s="596"/>
      <c r="M91" s="596"/>
      <c r="N91" s="596"/>
      <c r="O91" s="596"/>
      <c r="P91" s="596"/>
      <c r="Q91" s="596"/>
      <c r="R91" s="596"/>
      <c r="S91" s="596"/>
      <c r="T91" s="596"/>
      <c r="U91" s="42"/>
      <c r="V91" s="42"/>
      <c r="W91" s="42"/>
      <c r="Y91" t="s">
        <v>310</v>
      </c>
      <c r="Z91">
        <v>2</v>
      </c>
    </row>
    <row r="92" spans="2:26" x14ac:dyDescent="0.4">
      <c r="Y92" t="s">
        <v>311</v>
      </c>
      <c r="Z92">
        <v>1</v>
      </c>
    </row>
    <row r="93" spans="2:26" x14ac:dyDescent="0.4">
      <c r="B93" s="1" t="s">
        <v>420</v>
      </c>
    </row>
    <row r="94" spans="2:26" x14ac:dyDescent="0.4">
      <c r="B94" s="63" t="str">
        <f>IF(ISERROR(VLOOKUP(B90,Y89:Z92,2,FALSE)),"",VLOOKUP(B90,Y89:Z92,2,FALSE))</f>
        <v/>
      </c>
      <c r="C94" s="42" t="str">
        <f>IF(ISERROR(VLOOKUP(U90,Y94:Z96,2,FALSE)),"",VLOOKUP(U90,Y94:Z96,2,FALSE))</f>
        <v/>
      </c>
      <c r="D94" s="42" t="str">
        <f>I76</f>
        <v xml:space="preserve"> </v>
      </c>
      <c r="E94" s="42" t="str">
        <f>N76</f>
        <v/>
      </c>
      <c r="F94" s="42" t="str">
        <f>I77</f>
        <v xml:space="preserve"> </v>
      </c>
      <c r="G94" s="42" t="str">
        <f>N77</f>
        <v xml:space="preserve"> </v>
      </c>
      <c r="H94" s="42" t="str">
        <f>I78</f>
        <v xml:space="preserve"> </v>
      </c>
      <c r="I94" s="42" t="str">
        <f>N78</f>
        <v xml:space="preserve"> </v>
      </c>
      <c r="J94" s="42" t="str">
        <f>I79</f>
        <v xml:space="preserve"> </v>
      </c>
      <c r="K94" s="42" t="str">
        <f>N79</f>
        <v xml:space="preserve"> </v>
      </c>
      <c r="L94" s="42" t="str">
        <f>I80</f>
        <v xml:space="preserve"> </v>
      </c>
      <c r="M94" s="42" t="str">
        <f>N80</f>
        <v xml:space="preserve"> </v>
      </c>
      <c r="N94" s="42" t="str">
        <f>I81</f>
        <v xml:space="preserve"> </v>
      </c>
      <c r="O94" s="42" t="str">
        <f>N81</f>
        <v xml:space="preserve"> </v>
      </c>
      <c r="P94" s="42" t="str">
        <f>I82</f>
        <v xml:space="preserve"> </v>
      </c>
      <c r="Q94" s="42" t="str">
        <f>N82</f>
        <v xml:space="preserve"> </v>
      </c>
      <c r="R94" s="42"/>
      <c r="S94" s="42"/>
      <c r="T94" s="42"/>
      <c r="U94" s="42"/>
      <c r="V94" s="42"/>
      <c r="W94" s="42"/>
      <c r="Y94" t="s">
        <v>421</v>
      </c>
      <c r="Z94">
        <v>3</v>
      </c>
    </row>
    <row r="95" spans="2:26" x14ac:dyDescent="0.4">
      <c r="Y95" t="s">
        <v>422</v>
      </c>
      <c r="Z95">
        <v>2</v>
      </c>
    </row>
    <row r="96" spans="2:26" x14ac:dyDescent="0.4">
      <c r="Y96" t="s">
        <v>423</v>
      </c>
      <c r="Z96">
        <v>1</v>
      </c>
    </row>
  </sheetData>
  <sheetProtection algorithmName="SHA-512" hashValue="VEcuvAl4UJI/qy2IqOZvWPe6s6Jg5GJzM6upYYlEamV8jkH5Q9TJi4ED7U60k8jMqpanPKA3Hu/6s9uW5jMjpA==" saltValue="lm2rBwa0byaYfKCC7FQq1w==" spinCount="100000" sheet="1" objects="1" scenarios="1"/>
  <mergeCells count="337">
    <mergeCell ref="V1:W1"/>
    <mergeCell ref="B5:H5"/>
    <mergeCell ref="P6:Q6"/>
    <mergeCell ref="R6:W6"/>
    <mergeCell ref="B13:C13"/>
    <mergeCell ref="D13:H13"/>
    <mergeCell ref="I13:J13"/>
    <mergeCell ref="K13:M13"/>
    <mergeCell ref="N13:P13"/>
    <mergeCell ref="Q13:U13"/>
    <mergeCell ref="P7:Q7"/>
    <mergeCell ref="R7:U7"/>
    <mergeCell ref="V7:W7"/>
    <mergeCell ref="P8:Q8"/>
    <mergeCell ref="R8:U8"/>
    <mergeCell ref="B10:W10"/>
    <mergeCell ref="V13:W13"/>
    <mergeCell ref="S3:W3"/>
    <mergeCell ref="S4:W4"/>
    <mergeCell ref="Q15:S15"/>
    <mergeCell ref="Z15:AD15"/>
    <mergeCell ref="B16:K16"/>
    <mergeCell ref="C17:J17"/>
    <mergeCell ref="M17:O17"/>
    <mergeCell ref="C18:J18"/>
    <mergeCell ref="M18:O18"/>
    <mergeCell ref="B14:C14"/>
    <mergeCell ref="D14:H14"/>
    <mergeCell ref="I14:J14"/>
    <mergeCell ref="K14:M14"/>
    <mergeCell ref="N14:P14"/>
    <mergeCell ref="Q14:S14"/>
    <mergeCell ref="V14:W14"/>
    <mergeCell ref="V15:W15"/>
    <mergeCell ref="C23:J23"/>
    <mergeCell ref="M23:R23"/>
    <mergeCell ref="S23:V23"/>
    <mergeCell ref="C24:K24"/>
    <mergeCell ref="M24:R24"/>
    <mergeCell ref="S24:V24"/>
    <mergeCell ref="C19:J19"/>
    <mergeCell ref="M19:O19"/>
    <mergeCell ref="C20:J20"/>
    <mergeCell ref="M20:O20"/>
    <mergeCell ref="C21:J21"/>
    <mergeCell ref="C22:J22"/>
    <mergeCell ref="M22:V22"/>
    <mergeCell ref="C25:K25"/>
    <mergeCell ref="M25:R25"/>
    <mergeCell ref="S25:V25"/>
    <mergeCell ref="M26:R26"/>
    <mergeCell ref="S26:V26"/>
    <mergeCell ref="B28:C28"/>
    <mergeCell ref="D28:H28"/>
    <mergeCell ref="I28:J28"/>
    <mergeCell ref="K28:L28"/>
    <mergeCell ref="M28:O28"/>
    <mergeCell ref="P28:R28"/>
    <mergeCell ref="S28:T28"/>
    <mergeCell ref="U28:V28"/>
    <mergeCell ref="B29:C37"/>
    <mergeCell ref="D29:D32"/>
    <mergeCell ref="E29:H29"/>
    <mergeCell ref="I29:J29"/>
    <mergeCell ref="K29:L29"/>
    <mergeCell ref="M29:O29"/>
    <mergeCell ref="P29:R29"/>
    <mergeCell ref="S29:T29"/>
    <mergeCell ref="U29:V29"/>
    <mergeCell ref="E30:H30"/>
    <mergeCell ref="I30:J30"/>
    <mergeCell ref="K30:L30"/>
    <mergeCell ref="M30:O30"/>
    <mergeCell ref="P30:R30"/>
    <mergeCell ref="S30:T30"/>
    <mergeCell ref="U30:V30"/>
    <mergeCell ref="U31:V31"/>
    <mergeCell ref="E32:H32"/>
    <mergeCell ref="I32:J32"/>
    <mergeCell ref="K32:L32"/>
    <mergeCell ref="M32:O32"/>
    <mergeCell ref="P32:R32"/>
    <mergeCell ref="S32:T32"/>
    <mergeCell ref="U32:V32"/>
    <mergeCell ref="E31:H31"/>
    <mergeCell ref="I31:J31"/>
    <mergeCell ref="K31:L31"/>
    <mergeCell ref="M31:O31"/>
    <mergeCell ref="P31:R31"/>
    <mergeCell ref="S31:T31"/>
    <mergeCell ref="D33:D36"/>
    <mergeCell ref="E33:H33"/>
    <mergeCell ref="I33:J33"/>
    <mergeCell ref="K33:L36"/>
    <mergeCell ref="M33:O33"/>
    <mergeCell ref="P33:R33"/>
    <mergeCell ref="E35:H35"/>
    <mergeCell ref="I35:J35"/>
    <mergeCell ref="M35:O35"/>
    <mergeCell ref="P35:R35"/>
    <mergeCell ref="S35:T35"/>
    <mergeCell ref="U35:V35"/>
    <mergeCell ref="E36:H36"/>
    <mergeCell ref="I36:J36"/>
    <mergeCell ref="M36:O36"/>
    <mergeCell ref="P36:R36"/>
    <mergeCell ref="S36:T36"/>
    <mergeCell ref="U36:V36"/>
    <mergeCell ref="S33:T33"/>
    <mergeCell ref="U33:V33"/>
    <mergeCell ref="E34:H34"/>
    <mergeCell ref="I34:J34"/>
    <mergeCell ref="M34:O34"/>
    <mergeCell ref="P34:R34"/>
    <mergeCell ref="S34:T34"/>
    <mergeCell ref="U34:V34"/>
    <mergeCell ref="I39:J39"/>
    <mergeCell ref="K39:L39"/>
    <mergeCell ref="M39:O39"/>
    <mergeCell ref="P39:R39"/>
    <mergeCell ref="S39:T39"/>
    <mergeCell ref="U39:V39"/>
    <mergeCell ref="U37:V37"/>
    <mergeCell ref="B38:C40"/>
    <mergeCell ref="D38:H38"/>
    <mergeCell ref="I38:J38"/>
    <mergeCell ref="K38:L38"/>
    <mergeCell ref="M38:O38"/>
    <mergeCell ref="P38:R38"/>
    <mergeCell ref="S38:T38"/>
    <mergeCell ref="U38:V38"/>
    <mergeCell ref="D39:H39"/>
    <mergeCell ref="D37:H37"/>
    <mergeCell ref="I37:J37"/>
    <mergeCell ref="K37:L37"/>
    <mergeCell ref="M37:O37"/>
    <mergeCell ref="P37:R37"/>
    <mergeCell ref="S37:T37"/>
    <mergeCell ref="U40:V40"/>
    <mergeCell ref="D40:H40"/>
    <mergeCell ref="I40:J40"/>
    <mergeCell ref="K40:L40"/>
    <mergeCell ref="M40:O40"/>
    <mergeCell ref="P40:R40"/>
    <mergeCell ref="S40:T40"/>
    <mergeCell ref="D43:H43"/>
    <mergeCell ref="I43:J43"/>
    <mergeCell ref="M43:O43"/>
    <mergeCell ref="P43:R43"/>
    <mergeCell ref="S43:T43"/>
    <mergeCell ref="I42:J42"/>
    <mergeCell ref="K42:L44"/>
    <mergeCell ref="M42:O42"/>
    <mergeCell ref="P42:R42"/>
    <mergeCell ref="S42:T42"/>
    <mergeCell ref="D41:H41"/>
    <mergeCell ref="I41:J41"/>
    <mergeCell ref="K41:L41"/>
    <mergeCell ref="M41:O41"/>
    <mergeCell ref="P41:R41"/>
    <mergeCell ref="S41:T41"/>
    <mergeCell ref="D42:H42"/>
    <mergeCell ref="M45:T45"/>
    <mergeCell ref="U45:V46"/>
    <mergeCell ref="B47:D47"/>
    <mergeCell ref="E47:J47"/>
    <mergeCell ref="K47:P47"/>
    <mergeCell ref="B48:D48"/>
    <mergeCell ref="E48:J48"/>
    <mergeCell ref="K48:P48"/>
    <mergeCell ref="D44:H44"/>
    <mergeCell ref="I44:J44"/>
    <mergeCell ref="M44:O44"/>
    <mergeCell ref="P44:R44"/>
    <mergeCell ref="S44:T44"/>
    <mergeCell ref="U44:V44"/>
    <mergeCell ref="B41:C44"/>
    <mergeCell ref="U41:V41"/>
    <mergeCell ref="U43:V43"/>
    <mergeCell ref="U42:V42"/>
    <mergeCell ref="B51:D51"/>
    <mergeCell ref="Q51:S51"/>
    <mergeCell ref="T51:V51"/>
    <mergeCell ref="B52:D52"/>
    <mergeCell ref="Q52:S52"/>
    <mergeCell ref="T52:V52"/>
    <mergeCell ref="M51:P51"/>
    <mergeCell ref="M52:P52"/>
    <mergeCell ref="G52:L52"/>
    <mergeCell ref="G51:L51"/>
    <mergeCell ref="E51:F51"/>
    <mergeCell ref="E52:F52"/>
    <mergeCell ref="B53:D53"/>
    <mergeCell ref="Q53:S53"/>
    <mergeCell ref="T53:V53"/>
    <mergeCell ref="B54:D54"/>
    <mergeCell ref="Q54:S54"/>
    <mergeCell ref="T54:V54"/>
    <mergeCell ref="G53:L53"/>
    <mergeCell ref="M53:P53"/>
    <mergeCell ref="G54:L54"/>
    <mergeCell ref="M54:P54"/>
    <mergeCell ref="E53:F53"/>
    <mergeCell ref="E54:F54"/>
    <mergeCell ref="B57:D57"/>
    <mergeCell ref="Q57:S57"/>
    <mergeCell ref="T57:V57"/>
    <mergeCell ref="AD58:AI58"/>
    <mergeCell ref="B55:D55"/>
    <mergeCell ref="Q55:S55"/>
    <mergeCell ref="T55:V55"/>
    <mergeCell ref="B56:D56"/>
    <mergeCell ref="Q56:S56"/>
    <mergeCell ref="T56:V56"/>
    <mergeCell ref="G55:L55"/>
    <mergeCell ref="M55:P55"/>
    <mergeCell ref="G56:L56"/>
    <mergeCell ref="M56:P56"/>
    <mergeCell ref="G57:L57"/>
    <mergeCell ref="M57:P57"/>
    <mergeCell ref="E55:F55"/>
    <mergeCell ref="E56:F56"/>
    <mergeCell ref="E57:F57"/>
    <mergeCell ref="AJ58:AO58"/>
    <mergeCell ref="B60:H60"/>
    <mergeCell ref="I60:J60"/>
    <mergeCell ref="K60:L60"/>
    <mergeCell ref="M60:O60"/>
    <mergeCell ref="P60:R60"/>
    <mergeCell ref="S60:T60"/>
    <mergeCell ref="U60:V60"/>
    <mergeCell ref="U61:V61"/>
    <mergeCell ref="B61:H61"/>
    <mergeCell ref="I61:J61"/>
    <mergeCell ref="K61:L61"/>
    <mergeCell ref="M61:O61"/>
    <mergeCell ref="P61:R61"/>
    <mergeCell ref="S61:T61"/>
    <mergeCell ref="B62:B65"/>
    <mergeCell ref="C62:D62"/>
    <mergeCell ref="F62:H62"/>
    <mergeCell ref="I62:J65"/>
    <mergeCell ref="K62:L65"/>
    <mergeCell ref="P62:R62"/>
    <mergeCell ref="S62:T65"/>
    <mergeCell ref="U62:V65"/>
    <mergeCell ref="C65:H65"/>
    <mergeCell ref="M65:O65"/>
    <mergeCell ref="P65:R65"/>
    <mergeCell ref="C63:D63"/>
    <mergeCell ref="F63:H63"/>
    <mergeCell ref="M62:O62"/>
    <mergeCell ref="P63:R63"/>
    <mergeCell ref="C64:D64"/>
    <mergeCell ref="F64:H64"/>
    <mergeCell ref="M64:O64"/>
    <mergeCell ref="P64:R64"/>
    <mergeCell ref="M63:O63"/>
    <mergeCell ref="B67:H67"/>
    <mergeCell ref="I67:J67"/>
    <mergeCell ref="K67:L67"/>
    <mergeCell ref="M67:O67"/>
    <mergeCell ref="P67:R67"/>
    <mergeCell ref="S67:T67"/>
    <mergeCell ref="U67:V67"/>
    <mergeCell ref="B66:H66"/>
    <mergeCell ref="I66:J66"/>
    <mergeCell ref="K66:L66"/>
    <mergeCell ref="M66:O66"/>
    <mergeCell ref="P66:R66"/>
    <mergeCell ref="S66:T66"/>
    <mergeCell ref="U66:V66"/>
    <mergeCell ref="U68:V68"/>
    <mergeCell ref="B69:H69"/>
    <mergeCell ref="I69:J69"/>
    <mergeCell ref="K69:L69"/>
    <mergeCell ref="M69:O69"/>
    <mergeCell ref="P69:R69"/>
    <mergeCell ref="S69:T69"/>
    <mergeCell ref="U69:V69"/>
    <mergeCell ref="B68:H68"/>
    <mergeCell ref="I68:J68"/>
    <mergeCell ref="K68:L68"/>
    <mergeCell ref="M68:O68"/>
    <mergeCell ref="P68:R68"/>
    <mergeCell ref="S68:T68"/>
    <mergeCell ref="U70:V70"/>
    <mergeCell ref="B71:H71"/>
    <mergeCell ref="I71:J71"/>
    <mergeCell ref="K71:L71"/>
    <mergeCell ref="M71:O71"/>
    <mergeCell ref="P71:R71"/>
    <mergeCell ref="S71:T71"/>
    <mergeCell ref="U71:V71"/>
    <mergeCell ref="B70:H70"/>
    <mergeCell ref="I70:J70"/>
    <mergeCell ref="K70:L70"/>
    <mergeCell ref="M70:O70"/>
    <mergeCell ref="P70:R70"/>
    <mergeCell ref="S70:T70"/>
    <mergeCell ref="B77:H77"/>
    <mergeCell ref="I77:M77"/>
    <mergeCell ref="N77:R77"/>
    <mergeCell ref="B78:H78"/>
    <mergeCell ref="I78:M78"/>
    <mergeCell ref="N78:R78"/>
    <mergeCell ref="M72:R73"/>
    <mergeCell ref="S72:T73"/>
    <mergeCell ref="U72:V73"/>
    <mergeCell ref="I75:M75"/>
    <mergeCell ref="N75:R75"/>
    <mergeCell ref="B76:H76"/>
    <mergeCell ref="I76:M76"/>
    <mergeCell ref="N76:R76"/>
    <mergeCell ref="B89:T89"/>
    <mergeCell ref="U89:W89"/>
    <mergeCell ref="B90:T90"/>
    <mergeCell ref="U90:W90"/>
    <mergeCell ref="B91:T91"/>
    <mergeCell ref="B85:T85"/>
    <mergeCell ref="U85:W85"/>
    <mergeCell ref="B86:T86"/>
    <mergeCell ref="U86:W86"/>
    <mergeCell ref="B87:T87"/>
    <mergeCell ref="B88:T88"/>
    <mergeCell ref="B81:H81"/>
    <mergeCell ref="I81:M81"/>
    <mergeCell ref="N81:R81"/>
    <mergeCell ref="B82:H82"/>
    <mergeCell ref="I82:M82"/>
    <mergeCell ref="N82:R82"/>
    <mergeCell ref="B79:H79"/>
    <mergeCell ref="I79:M79"/>
    <mergeCell ref="N79:R79"/>
    <mergeCell ref="B80:H80"/>
    <mergeCell ref="I80:M80"/>
    <mergeCell ref="N80:R80"/>
  </mergeCells>
  <phoneticPr fontId="2"/>
  <conditionalFormatting sqref="B24">
    <cfRule type="expression" dxfId="34" priority="35" stopIfTrue="1">
      <formula>AND($M$16="○",$M$14="ⅲ")</formula>
    </cfRule>
  </conditionalFormatting>
  <conditionalFormatting sqref="B25">
    <cfRule type="expression" dxfId="33" priority="36" stopIfTrue="1">
      <formula>AND(T$21="○",$M$14="ⅲ")</formula>
    </cfRule>
  </conditionalFormatting>
  <conditionalFormatting sqref="B52:E57 G52:G57 M52:M57 Q52:V57">
    <cfRule type="expression" dxfId="32" priority="10">
      <formula>OR(AND($I$41=6,$S$41&gt;=6),AND($I$41=4,$S$41&gt;=4))</formula>
    </cfRule>
  </conditionalFormatting>
  <conditionalFormatting sqref="B5:H5 R6:W6 R7:U8 D13:H14 I14:M14 T14:T15 K17:K23 M29:R40 I41:J41 M42:R44 B48:P48 B52:E57 G52:G57 M52:M57 Q52:V57 M61:R62 F62:H64 P63:R63 M64:R71 B86:T86 B88:T88 B90:W90">
    <cfRule type="expression" dxfId="31" priority="16">
      <formula>COUNTA(B5)=1</formula>
    </cfRule>
  </conditionalFormatting>
  <conditionalFormatting sqref="B48:P48">
    <cfRule type="expression" dxfId="30" priority="3">
      <formula>P31=1</formula>
    </cfRule>
    <cfRule type="expression" dxfId="29" priority="5">
      <formula>$K$31=1</formula>
    </cfRule>
    <cfRule type="expression" dxfId="28" priority="14">
      <formula>$Y$6=1</formula>
    </cfRule>
  </conditionalFormatting>
  <conditionalFormatting sqref="B86:U86 B88:T88 B90:W90">
    <cfRule type="expression" dxfId="27" priority="8">
      <formula>$U$86="入力済"</formula>
    </cfRule>
  </conditionalFormatting>
  <conditionalFormatting sqref="B52:V57">
    <cfRule type="expression" dxfId="26" priority="2">
      <formula>COUNT($K$41)=1</formula>
    </cfRule>
  </conditionalFormatting>
  <conditionalFormatting sqref="B56:V57">
    <cfRule type="expression" dxfId="25" priority="11">
      <formula>$I$41=4</formula>
    </cfRule>
  </conditionalFormatting>
  <conditionalFormatting sqref="C24:K25">
    <cfRule type="expression" dxfId="24" priority="34">
      <formula>$K$23="○"</formula>
    </cfRule>
  </conditionalFormatting>
  <conditionalFormatting sqref="D37:U37">
    <cfRule type="expression" dxfId="23" priority="91">
      <formula>$T$14="ⅲ"</formula>
    </cfRule>
  </conditionalFormatting>
  <conditionalFormatting sqref="D38:U38">
    <cfRule type="expression" dxfId="22" priority="92">
      <formula>$T$15="ⅰ"</formula>
    </cfRule>
  </conditionalFormatting>
  <conditionalFormatting sqref="D39:U39">
    <cfRule type="expression" dxfId="21" priority="93">
      <formula>OR($T$15="ⅱ",$T$15="ⅲ")</formula>
    </cfRule>
  </conditionalFormatting>
  <conditionalFormatting sqref="D40:U40">
    <cfRule type="expression" dxfId="20" priority="94">
      <formula>$T$15="ⅲ"</formula>
    </cfRule>
  </conditionalFormatting>
  <conditionalFormatting sqref="D33:V36">
    <cfRule type="expression" dxfId="19" priority="95">
      <formula>OR($T$14="ⅱ",$T$14="ⅲ")</formula>
    </cfRule>
  </conditionalFormatting>
  <conditionalFormatting sqref="I76:R82">
    <cfRule type="expression" dxfId="18" priority="1">
      <formula>COUNT(I76)=1</formula>
    </cfRule>
  </conditionalFormatting>
  <conditionalFormatting sqref="I29:T29 P30:P32 U29:V32 M30:M32 D29:E29 E30:E32 I30:I32 K30:K32 S30:S32">
    <cfRule type="expression" dxfId="17" priority="96">
      <formula>$T$14="ⅰ"</formula>
    </cfRule>
  </conditionalFormatting>
  <conditionalFormatting sqref="M29:O32 M37 M38:O38 M40:O40">
    <cfRule type="expression" dxfId="16" priority="15">
      <formula>COUNT(K29)=1</formula>
    </cfRule>
  </conditionalFormatting>
  <conditionalFormatting sqref="M62:R62 F62:H64 P63:R63 M64:R65">
    <cfRule type="expression" dxfId="15" priority="6">
      <formula>COUNT($K$62)=1</formula>
    </cfRule>
  </conditionalFormatting>
  <conditionalFormatting sqref="M66:R68">
    <cfRule type="expression" dxfId="14" priority="19">
      <formula>COUNT($K66)=1</formula>
    </cfRule>
  </conditionalFormatting>
  <conditionalFormatting sqref="M71:R71">
    <cfRule type="expression" dxfId="13" priority="18">
      <formula>COUNT($K71)=1</formula>
    </cfRule>
  </conditionalFormatting>
  <conditionalFormatting sqref="M72:R73">
    <cfRule type="expression" dxfId="12" priority="12">
      <formula>$S$72&lt;$AC$72</formula>
    </cfRule>
  </conditionalFormatting>
  <conditionalFormatting sqref="P66:R71 P29:R29 P30:P32 P33:R33 P34:P36 P37:R40 P42:R44 P61:R62 P63:P65">
    <cfRule type="expression" dxfId="11" priority="33">
      <formula>OR($Y$14="B",$Y$14="Ｂ")</formula>
    </cfRule>
  </conditionalFormatting>
  <conditionalFormatting sqref="S72:T73">
    <cfRule type="cellIs" dxfId="10" priority="13" operator="lessThan">
      <formula>$AC$72</formula>
    </cfRule>
  </conditionalFormatting>
  <conditionalFormatting sqref="S23:V24 U45:V46">
    <cfRule type="cellIs" dxfId="9" priority="7" operator="equal">
      <formula>$X$45</formula>
    </cfRule>
  </conditionalFormatting>
  <conditionalFormatting sqref="S25:V26">
    <cfRule type="cellIs" dxfId="8" priority="22" operator="equal">
      <formula>"入力ミスまたは未入力"</formula>
    </cfRule>
  </conditionalFormatting>
  <conditionalFormatting sqref="T52:V57">
    <cfRule type="expression" dxfId="7" priority="17">
      <formula>OR($Y$14="B",$Y$14="Ｂ")</formula>
    </cfRule>
  </conditionalFormatting>
  <conditionalFormatting sqref="U29:U44">
    <cfRule type="cellIs" dxfId="6" priority="24" operator="equal">
      <formula>$X$28</formula>
    </cfRule>
  </conditionalFormatting>
  <conditionalFormatting sqref="U72">
    <cfRule type="cellIs" dxfId="5" priority="23" operator="equal">
      <formula>$X$45</formula>
    </cfRule>
  </conditionalFormatting>
  <conditionalFormatting sqref="U41:V41">
    <cfRule type="cellIs" dxfId="4" priority="21" operator="equal">
      <formula>"回数未入力"</formula>
    </cfRule>
  </conditionalFormatting>
  <conditionalFormatting sqref="U61:V61 U62 U66:V71">
    <cfRule type="cellIs" dxfId="3" priority="20" operator="equal">
      <formula>$Z$73</formula>
    </cfRule>
  </conditionalFormatting>
  <conditionalFormatting sqref="U86:W86">
    <cfRule type="expression" dxfId="2" priority="9">
      <formula>OR($Y$14="B",$Y$14="Ｂ")</formula>
    </cfRule>
  </conditionalFormatting>
  <dataValidations count="14">
    <dataValidation type="list" allowBlank="1" showInputMessage="1" showErrorMessage="1" sqref="U86:W86" xr:uid="{E9E1E772-EE74-4CBD-925C-AD82352E9A73}">
      <formula1>"入力済,"</formula1>
    </dataValidation>
    <dataValidation type="textLength" operator="equal" allowBlank="1" showInputMessage="1" showErrorMessage="1" sqref="N14:P14" xr:uid="{F7511FC4-DE1A-413C-9FAB-F6EB81649A06}">
      <formula1>8</formula1>
    </dataValidation>
    <dataValidation type="list" allowBlank="1" showInputMessage="1" showErrorMessage="1" error="数値のみの入力をお願いします。_x000a_※「回」は不要です" sqref="Q52:V57" xr:uid="{DAECE9CB-389B-4D4C-8EA5-016713DAAA41}">
      <formula1>"1"</formula1>
    </dataValidation>
    <dataValidation type="list" allowBlank="1" showInputMessage="1" showErrorMessage="1" sqref="E48:J48" xr:uid="{B61184A2-698F-4C39-8D6C-ABE2E67C61AE}">
      <formula1>"東京教師道場の「道場見学」への参加,自身の授業の公開及び他校の教員との研究協議,他校への授業見学及び研究協議への参加,未受講"</formula1>
    </dataValidation>
    <dataValidation type="list" allowBlank="1" showInputMessage="1" showErrorMessage="1" sqref="B90:T90" xr:uid="{486DFC82-98B8-4D2E-97A2-9BBA3C69999C}">
      <formula1>$Y$89:$Y$92</formula1>
    </dataValidation>
    <dataValidation type="list" allowBlank="1" showInputMessage="1" showErrorMessage="1" sqref="U90:W90" xr:uid="{3C1438CE-1B7A-4290-8F6F-C3DB7B518397}">
      <formula1>"A,B,C"</formula1>
    </dataValidation>
    <dataValidation type="whole" operator="greaterThanOrEqual" allowBlank="1" showInputMessage="1" showErrorMessage="1" error="半角数字で入力してください。" sqref="N61:O61 N66:O71 M61 M65:M71" xr:uid="{3F647039-116E-4D64-8F81-24555B9D6ACC}">
      <formula1>0</formula1>
    </dataValidation>
    <dataValidation type="list" allowBlank="1" showInputMessage="1" showErrorMessage="1" sqref="M37:O37 M40:O40" xr:uid="{2C588023-9474-4AAB-8C2B-F0DE8236F27A}">
      <formula1>"0,2"</formula1>
    </dataValidation>
    <dataValidation type="list" allowBlank="1" showInputMessage="1" showErrorMessage="1" sqref="M29:O36 M42:O44 M38:O39" xr:uid="{957AE9BC-DEFE-4D82-A64D-6B2253E4823F}">
      <formula1>"0,1"</formula1>
    </dataValidation>
    <dataValidation imeMode="halfAlpha" allowBlank="1" showInputMessage="1" showErrorMessage="1" sqref="V8:W8" xr:uid="{33E645B2-124C-4662-B6E6-B83BA84A0DC8}"/>
    <dataValidation type="list" allowBlank="1" showInputMessage="1" showErrorMessage="1" sqref="B5" xr:uid="{4B24FEF5-4C5B-49F8-AA26-5BF7932D6ACC}">
      <formula1>"　教職員研修センター研修部授業力向上課長　殿,　区市町村教育委員会指導事務主管課長　殿"</formula1>
    </dataValidation>
    <dataValidation type="list" allowBlank="1" showInputMessage="1" showErrorMessage="1" sqref="G52:G57" xr:uid="{68330535-A892-47E2-A8E5-C16D0CA8765B}">
      <formula1>$Y$48:$Y$58</formula1>
    </dataValidation>
    <dataValidation type="list" allowBlank="1" showInputMessage="1" showErrorMessage="1" sqref="E52:F57" xr:uid="{2CDD447A-9C8E-415B-8084-A15A5ECEB276}">
      <formula1>"午前,午後"</formula1>
    </dataValidation>
    <dataValidation type="list" operator="greaterThanOrEqual" allowBlank="1" showInputMessage="1" showErrorMessage="1" error="授業研究は各３時間です。" sqref="M62:M64 N62:O62 N64:O64" xr:uid="{4027DA68-9F68-44ED-9F13-4D80D973E249}">
      <formula1>"0,3"</formula1>
    </dataValidation>
  </dataValidations>
  <pageMargins left="0.70866141732283472" right="0.70866141732283472" top="0.74803149606299213" bottom="0.74803149606299213" header="0.31496062992125984" footer="0.31496062992125984"/>
  <pageSetup paperSize="9" scale="53" fitToHeight="2" orientation="portrait" r:id="rId1"/>
  <rowBreaks count="1" manualBreakCount="1">
    <brk id="58" min="1"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3F8A4-DDA5-4D52-8FA1-5C02C0045687}">
  <sheetPr>
    <pageSetUpPr fitToPage="1"/>
  </sheetPr>
  <dimension ref="B1:W11"/>
  <sheetViews>
    <sheetView showGridLines="0" zoomScale="85" zoomScaleNormal="85" zoomScaleSheetLayoutView="70" workbookViewId="0"/>
  </sheetViews>
  <sheetFormatPr defaultColWidth="9" defaultRowHeight="13.5" x14ac:dyDescent="0.4"/>
  <cols>
    <col min="1" max="1" width="4.5" style="120" customWidth="1"/>
    <col min="2" max="7" width="27" style="120" customWidth="1"/>
    <col min="8" max="8" width="7.125" style="120" bestFit="1" customWidth="1"/>
    <col min="9" max="10" width="14.625" style="120" bestFit="1" customWidth="1"/>
    <col min="11" max="22" width="9.625" style="120" customWidth="1"/>
    <col min="23" max="16384" width="9" style="120"/>
  </cols>
  <sheetData>
    <row r="1" spans="2:23" s="121" customFormat="1" ht="45.75" customHeight="1" x14ac:dyDescent="0.4">
      <c r="B1" s="117" t="s">
        <v>389</v>
      </c>
      <c r="C1" s="118"/>
      <c r="D1" s="119"/>
      <c r="E1" s="119"/>
      <c r="F1" s="119"/>
      <c r="G1" s="119"/>
      <c r="H1" s="762" t="s">
        <v>390</v>
      </c>
      <c r="I1" s="762" t="s">
        <v>391</v>
      </c>
      <c r="J1" s="762" t="s">
        <v>392</v>
      </c>
      <c r="K1" s="764" t="s">
        <v>393</v>
      </c>
      <c r="L1" s="765"/>
      <c r="M1" s="765"/>
      <c r="N1" s="764" t="s">
        <v>394</v>
      </c>
      <c r="O1" s="765"/>
      <c r="P1" s="765"/>
      <c r="Q1" s="765"/>
      <c r="R1" s="765"/>
      <c r="S1" s="765"/>
      <c r="T1" s="765"/>
      <c r="U1" s="765"/>
      <c r="V1" s="766"/>
      <c r="W1" s="120"/>
    </row>
    <row r="2" spans="2:23" s="121" customFormat="1" ht="45.75" customHeight="1" x14ac:dyDescent="0.4">
      <c r="B2" s="122" t="s">
        <v>395</v>
      </c>
      <c r="C2" s="122" t="s">
        <v>396</v>
      </c>
      <c r="D2" s="122" t="s">
        <v>397</v>
      </c>
      <c r="E2" s="122" t="s">
        <v>3</v>
      </c>
      <c r="F2" s="122" t="s">
        <v>398</v>
      </c>
      <c r="G2" s="123" t="s">
        <v>399</v>
      </c>
      <c r="H2" s="763"/>
      <c r="I2" s="763"/>
      <c r="J2" s="763"/>
      <c r="K2" s="122" t="s">
        <v>400</v>
      </c>
      <c r="L2" s="122" t="s">
        <v>401</v>
      </c>
      <c r="M2" s="122" t="s">
        <v>402</v>
      </c>
      <c r="N2" s="122" t="s">
        <v>403</v>
      </c>
      <c r="O2" s="122" t="s">
        <v>400</v>
      </c>
      <c r="P2" s="122" t="s">
        <v>401</v>
      </c>
      <c r="Q2" s="122" t="s">
        <v>404</v>
      </c>
      <c r="R2" s="122" t="s">
        <v>405</v>
      </c>
      <c r="S2" s="122" t="s">
        <v>406</v>
      </c>
      <c r="T2" s="122" t="s">
        <v>407</v>
      </c>
      <c r="U2" s="122" t="s">
        <v>408</v>
      </c>
      <c r="V2" s="122" t="s">
        <v>409</v>
      </c>
      <c r="W2" s="120"/>
    </row>
    <row r="3" spans="2:23" s="121" customFormat="1" ht="45.75" customHeight="1" x14ac:dyDescent="0.4">
      <c r="B3" s="126">
        <f>'01_基礎情報登録シート'!D19</f>
        <v>0</v>
      </c>
      <c r="C3" s="124">
        <f>'01_基礎情報登録シート'!D6</f>
        <v>0</v>
      </c>
      <c r="D3" s="124">
        <f>'01_基礎情報登録シート'!D13</f>
        <v>0</v>
      </c>
      <c r="E3" s="125">
        <f>'01_基礎情報登録シート'!D15</f>
        <v>0</v>
      </c>
      <c r="F3" s="125">
        <f>'01_基礎情報登録シート'!E25</f>
        <v>0</v>
      </c>
      <c r="G3" s="125">
        <f>'01_基礎情報登録シート'!E26</f>
        <v>0</v>
      </c>
      <c r="H3" s="125" t="str">
        <f>IF(AND(I3="修了見込",J3="修了見込"),"〇","×")</f>
        <v>×</v>
      </c>
      <c r="I3" s="125" t="str">
        <f>'04_(教ー２)研修実施報告書'!U45</f>
        <v>未修了</v>
      </c>
      <c r="J3" s="125" t="str">
        <f>'04_(教ー２)研修実施報告書'!U72</f>
        <v>未修了</v>
      </c>
      <c r="K3" s="125" t="str">
        <f>IF('04_(教ー２)研修実施報告書'!X37='04_(教ー２)研修実施報告書'!Y28,'04_(教ー２)研修実施報告書'!Y28,'04_(教ー２)研修実施報告書'!AB29&amp;'04_(教ー２)研修実施報告書'!AB30&amp;'04_(教ー２)研修実施報告書'!AB31&amp;'04_(教ー２)研修実施報告書'!AB32&amp;'04_(教ー２)研修実施報告書'!AB33&amp;'04_(教ー２)研修実施報告書'!AB34&amp;'04_(教ー２)研修実施報告書'!AB35&amp;'04_(教ー２)研修実施報告書'!AB36&amp;'04_(教ー２)研修実施報告書'!AB37)</f>
        <v>授業研究Ａ①　授業研究Ａ②　授業研究Ａ③　授業研究Ａ④　学習指導に関するレポート　</v>
      </c>
      <c r="L3" s="125" t="str">
        <f>IF('04_(教ー２)研修実施報告書'!X40='04_(教ー２)研修実施報告書'!Y28,'04_(教ー２)研修実施報告書'!Y28,'04_(教ー２)研修実施報告書'!AB38&amp;'04_(教ー２)研修実施報告書'!AB39&amp;'04_(教ー２)研修実施報告書'!AB40)</f>
        <v>教育相談等に関する研修Ａ　生活指導・進路指導等に関するレポート　</v>
      </c>
      <c r="M3" s="125" t="str">
        <f>IF('04_(教ー２)研修実施報告書'!X44='04_(教ー２)研修実施報告書'!Y28,'04_(教ー２)研修実施報告書'!Y28,'04_(教ー２)研修実施報告書'!AB41&amp;'04_(教ー２)研修実施報告書'!AB42&amp;'04_(教ー２)研修実施報告書'!AB43&amp;'04_(教ー２)研修実施報告書'!AB44)</f>
        <v>選択研修4回不足　人権教育と新たな教育課題　服務と新たな教育課題　教育法規と新たな教育課題　</v>
      </c>
      <c r="N3" s="125" t="str">
        <f>IF('04_(教ー２)研修実施報告書'!U61='04_(教ー２)研修実施報告書'!Y73,'04_(教ー２)研修実施報告書'!Y73,'04_(教ー２)研修実施報告書'!B61&amp;'04_(教ー２)研修実施報告書'!AC61-'04_(教ー２)研修実施報告書'!S61&amp;"時間不足　")</f>
        <v>研修計画6時間不足　</v>
      </c>
      <c r="O3" s="125" t="str">
        <f>IF('04_(教ー２)研修実施報告書'!U62='04_(教ー２)研修実施報告書'!Y73,'04_(教ー２)研修実施報告書'!Y73,'04_(教ー２)研修実施報告書'!B62&amp;'04_(教ー２)研修実施報告書'!AC62-'04_(教ー２)研修実施報告書'!S62&amp;"時間不足　")</f>
        <v>学習指導24時間不足　</v>
      </c>
      <c r="P3" s="125" t="str">
        <f>IF('04_(教ー２)研修実施報告書'!U66='04_(教ー２)研修実施報告書'!Y73,'04_(教ー２)研修実施報告書'!Y73,'04_(教ー２)研修実施報告書'!B66&amp;'04_(教ー２)研修実施報告書'!AC66-'04_(教ー２)研修実施報告書'!S66&amp;"時間不足　")</f>
        <v>生活指導・進路指導6時間不足　</v>
      </c>
      <c r="Q3" s="125" t="str">
        <f>IF('04_(教ー２)研修実施報告書'!U67='04_(教ー２)研修実施報告書'!Y73,'04_(教ー２)研修実施報告書'!Y73,'04_(教ー２)研修実施報告書'!B67&amp;'04_(教ー２)研修実施報告書'!AC67-'04_(教ー２)研修実施報告書'!S67&amp;"時間不足　")</f>
        <v>外部との連携・折衝6時間不足　</v>
      </c>
      <c r="R3" s="125" t="str">
        <f>IF('04_(教ー２)研修実施報告書'!U68='04_(教ー２)研修実施報告書'!Y73,'04_(教ー２)研修実施報告書'!Y73,'04_(教ー２)研修実施報告書'!B68&amp;'04_(教ー２)研修実施報告書'!AC68-'04_(教ー２)研修実施報告書'!S68&amp;"時間不足　")</f>
        <v>学校運営・組織貢献6時間不足　</v>
      </c>
      <c r="S3" s="125" t="str">
        <f>IF('04_(教ー２)研修実施報告書'!U69='04_(教ー２)研修実施報告書'!Y73,'04_(教ー２)研修実施報告書'!Y73,'04_(教ー２)研修実施報告書'!B69&amp;'04_(教ー２)研修実施報告書'!AC69-'04_(教ー２)研修実施報告書'!S69&amp;"時間不足　")</f>
        <v>特別な配慮や支援を必要とする子供への対応3時間不足　</v>
      </c>
      <c r="T3" s="125" t="str">
        <f>IF('04_(教ー２)研修実施報告書'!U70='04_(教ー２)研修実施報告書'!Y73,'04_(教ー２)研修実施報告書'!Y73,'04_(教ー２)研修実施報告書'!B70&amp;'04_(教ー２)研修実施報告書'!AC70-'04_(教ー２)研修実施報告書'!S70&amp;"時間不足")</f>
        <v>デジタルや情報、教育データの利活用3時間不足</v>
      </c>
      <c r="U3" s="125" t="str">
        <f>IF('04_(教ー２)研修実施報告書'!U71='04_(教ー２)研修実施報告書'!Y73,'04_(教ー２)研修実施報告書'!Y73,'04_(教ー２)研修実施報告書'!B71&amp;'04_(教ー２)研修実施報告書'!AC71-'04_(教ー２)研修実施報告書'!S71&amp;"時間不足　")</f>
        <v>研修のまとめ6時間不足　</v>
      </c>
      <c r="V3" s="125" t="str">
        <f>IF('04_(教ー２)研修実施報告書'!S72&gt;='04_(教ー２)研修実施報告書'!AC72,'04_(教ー２)研修実施報告書'!Y73,'04_(教ー２)研修実施報告書'!AC72-'04_(教ー２)研修実施報告書'!S72&amp;"時間不足　")</f>
        <v>90時間不足　</v>
      </c>
      <c r="W3" s="120"/>
    </row>
    <row r="4" spans="2:23" ht="57" customHeight="1" x14ac:dyDescent="0.4"/>
    <row r="5" spans="2:23" ht="57" customHeight="1" x14ac:dyDescent="0.4"/>
    <row r="6" spans="2:23" ht="57" customHeight="1" x14ac:dyDescent="0.4"/>
    <row r="7" spans="2:23" ht="57" customHeight="1" x14ac:dyDescent="0.4"/>
    <row r="8" spans="2:23" ht="57" customHeight="1" x14ac:dyDescent="0.4"/>
    <row r="9" spans="2:23" ht="57" customHeight="1" x14ac:dyDescent="0.4"/>
    <row r="10" spans="2:23" ht="57" customHeight="1" x14ac:dyDescent="0.4"/>
    <row r="11" spans="2:23" ht="57" customHeight="1" x14ac:dyDescent="0.4"/>
  </sheetData>
  <sheetProtection algorithmName="SHA-512" hashValue="LMAfvKEmqUO3koP/gersapjDuEmEREO9SpWlUA52qzJ7wxzMeTVTmKBMVcjONNXeCZRgrWrdM9jVFO7deAoX+A==" saltValue="xMoX/TpsXYuXrgc+g3725A==" spinCount="100000" sheet="1" objects="1" scenarios="1"/>
  <mergeCells count="5">
    <mergeCell ref="H1:H2"/>
    <mergeCell ref="I1:I2"/>
    <mergeCell ref="J1:J2"/>
    <mergeCell ref="K1:M1"/>
    <mergeCell ref="N1:V1"/>
  </mergeCells>
  <phoneticPr fontId="2"/>
  <conditionalFormatting sqref="H3">
    <cfRule type="cellIs" dxfId="1" priority="2" operator="equal">
      <formula>"×"</formula>
    </cfRule>
  </conditionalFormatting>
  <conditionalFormatting sqref="I3:J3">
    <cfRule type="cellIs" dxfId="0" priority="1" operator="notEqual">
      <formula>"修了見込"</formula>
    </cfRule>
  </conditionalFormatting>
  <pageMargins left="0.23622047244094491" right="0.23622047244094491" top="0.74803149606299213" bottom="0.74803149606299213" header="0.31496062992125984" footer="0.31496062992125984"/>
  <pageSetup paperSize="9" scale="3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01_基礎情報登録シート</vt:lpstr>
      <vt:lpstr>02_自己診断シート</vt:lpstr>
      <vt:lpstr>03_(教－１)研修計画書</vt:lpstr>
      <vt:lpstr>04_(教ー２)研修実施報告書</vt:lpstr>
      <vt:lpstr>集計</vt:lpstr>
      <vt:lpstr>'01_基礎情報登録シート'!Print_Area</vt:lpstr>
      <vt:lpstr>'02_自己診断シート'!Print_Area</vt:lpstr>
      <vt:lpstr>'03_(教－１)研修計画書'!Print_Area</vt:lpstr>
      <vt:lpstr>'04_(教ー２)研修実施報告書'!Print_Area</vt:lpstr>
      <vt:lpstr>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内田　翔太</cp:lastModifiedBy>
  <cp:lastPrinted>2024-12-18T04:32:57Z</cp:lastPrinted>
  <dcterms:created xsi:type="dcterms:W3CDTF">2024-09-27T07:36:33Z</dcterms:created>
  <dcterms:modified xsi:type="dcterms:W3CDTF">2025-03-18T09:33:11Z</dcterms:modified>
</cp:coreProperties>
</file>